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FILESRV\Redirection\nicolas.kakouros\Desktop\"/>
    </mc:Choice>
  </mc:AlternateContent>
  <xr:revisionPtr revIDLastSave="0" documentId="13_ncr:1_{6B1B4A06-CE38-469D-976F-4B4B46E6BA31}" xr6:coauthVersionLast="47" xr6:coauthVersionMax="47" xr10:uidLastSave="{00000000-0000-0000-0000-000000000000}"/>
  <bookViews>
    <workbookView xWindow="-120" yWindow="-120" windowWidth="38640" windowHeight="21240" tabRatio="827" xr2:uid="{00000000-000D-0000-FFFF-FFFF00000000}"/>
  </bookViews>
  <sheets>
    <sheet name="Summary" sheetId="35" r:id="rId1"/>
    <sheet name="Index" sheetId="21" r:id="rId2"/>
    <sheet name="IF1" sheetId="1" r:id="rId3"/>
    <sheet name="IF2" sheetId="2" r:id="rId4"/>
    <sheet name="IF3" sheetId="33" r:id="rId5"/>
    <sheet name="IF4" sheetId="30" r:id="rId6"/>
    <sheet name="IF5 - THRESHOLDS REVIEW" sheetId="10" r:id="rId7"/>
    <sheet name="IF6 - K-FACTOR Details" sheetId="34" r:id="rId8"/>
    <sheet name="IF7 - K-CON Details" sheetId="27" r:id="rId9"/>
    <sheet name="IF8 - CON" sheetId="23" r:id="rId10"/>
    <sheet name="IF9 - LIQ REQ" sheetId="22" r:id="rId11"/>
    <sheet name="GS" sheetId="103" r:id="rId12"/>
    <sheet name="CCR" sheetId="45" r:id="rId13"/>
    <sheet name="CVA" sheetId="44" r:id="rId14"/>
    <sheet name="MKR SA TDI - TOTAL" sheetId="36" r:id="rId15"/>
    <sheet name="MKR SA TDI EUR" sheetId="55" r:id="rId16"/>
    <sheet name="MKR SA TDI ALL" sheetId="104" r:id="rId17"/>
    <sheet name="MKR SA TDI BGN" sheetId="105" r:id="rId18"/>
    <sheet name="MKR SA TDI CZK" sheetId="106" r:id="rId19"/>
    <sheet name="MKR SA TDI DKK" sheetId="107" r:id="rId20"/>
    <sheet name="MKR SA TDI EGP" sheetId="108" r:id="rId21"/>
    <sheet name="MKR SA TDI GBP" sheetId="109" r:id="rId22"/>
    <sheet name="MKR SA TDI HRK" sheetId="110" r:id="rId23"/>
    <sheet name="MKR SA TDI HUF" sheetId="111" r:id="rId24"/>
    <sheet name="MKR SA TDI ISK" sheetId="112" r:id="rId25"/>
    <sheet name="MKR SA TDI JPY" sheetId="113" r:id="rId26"/>
    <sheet name="MKR SA TDI MKD" sheetId="114" r:id="rId27"/>
    <sheet name="MKR SA TDI NOK" sheetId="115" r:id="rId28"/>
    <sheet name="MKR SA TDI PLN" sheetId="116" r:id="rId29"/>
    <sheet name="MKR SA TDI RON" sheetId="117" r:id="rId30"/>
    <sheet name="MKR SA TDI RUB" sheetId="118" r:id="rId31"/>
    <sheet name="MKR SA TDI RSD" sheetId="119" r:id="rId32"/>
    <sheet name="MKR SA TDI SEK" sheetId="120" r:id="rId33"/>
    <sheet name="MKR SA TDI CHF" sheetId="121" r:id="rId34"/>
    <sheet name="MKR SA TDI TRY" sheetId="122" r:id="rId35"/>
    <sheet name="MKR SA TDI UAH" sheetId="123" r:id="rId36"/>
    <sheet name="MKR SA TDI USD" sheetId="124" r:id="rId37"/>
    <sheet name="MKR SA TDI OTHER" sheetId="125" r:id="rId38"/>
    <sheet name="MKR SA SEC" sheetId="37" r:id="rId39"/>
    <sheet name="MKR SA CTP" sheetId="38" r:id="rId40"/>
    <sheet name="MKR SA EQU TOTAL" sheetId="39" r:id="rId41"/>
    <sheet name="MKR SA EQU Bulgaria" sheetId="126" r:id="rId42"/>
    <sheet name="MKR SA EQU Croatia" sheetId="127" r:id="rId43"/>
    <sheet name="MKR SA EQU Czech Republic" sheetId="128" r:id="rId44"/>
    <sheet name="MKR SA EQU Denmark" sheetId="129" r:id="rId45"/>
    <sheet name="MKR SA EQU Egypt" sheetId="130" r:id="rId46"/>
    <sheet name="MKR SA EQU Hungary" sheetId="131" r:id="rId47"/>
    <sheet name="MKR SA EQU Iceland" sheetId="132" r:id="rId48"/>
    <sheet name="MKR SA EQU Liechtenstein" sheetId="133" r:id="rId49"/>
    <sheet name="MKR SA EQU Norway" sheetId="134" r:id="rId50"/>
    <sheet name="MKR SA EQU Poland" sheetId="135" r:id="rId51"/>
    <sheet name="MKR SA EQU Romania" sheetId="136" r:id="rId52"/>
    <sheet name="MKR SA EQU Sweden" sheetId="137" r:id="rId53"/>
    <sheet name="MKR SA EQU United Kingdom" sheetId="138" r:id="rId54"/>
    <sheet name="MKR SA EQU Albania" sheetId="139" r:id="rId55"/>
    <sheet name="MKR SA EQU Japan" sheetId="140" r:id="rId56"/>
    <sheet name="MKR SA EQU FYROM" sheetId="141" r:id="rId57"/>
    <sheet name="MKR SA EQU Russian Federation" sheetId="142" r:id="rId58"/>
    <sheet name="MKR SA EQU Serbia" sheetId="143" r:id="rId59"/>
    <sheet name="MKR SA EQU Switzerland" sheetId="144" r:id="rId60"/>
    <sheet name="MKR SA EQU Turkey" sheetId="145" r:id="rId61"/>
    <sheet name="MKR SA EQU Ukraine" sheetId="146" r:id="rId62"/>
    <sheet name="MKR SA EQU USA" sheetId="147" r:id="rId63"/>
    <sheet name="MKR SA EQU Euro Area" sheetId="148" r:id="rId64"/>
    <sheet name="MKR SA EQU OTHER" sheetId="149" r:id="rId65"/>
    <sheet name="MKR SA FX" sheetId="40" r:id="rId66"/>
    <sheet name="MKR SA COM" sheetId="41" r:id="rId67"/>
  </sheets>
  <externalReferences>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Accounting">[1]Parameters!$C$109:$C$112</definedName>
    <definedName name="AP">'[2]Lists-Aux'!$D:$D</definedName>
    <definedName name="AT">'[3]Lists-Aux'!$B:$B</definedName>
    <definedName name="BankType">[1]Parameters!$C$113:$C$115</definedName>
    <definedName name="BAS">'[2]Lists-Aux'!$A:$A</definedName>
    <definedName name="Basel">[4]Parameters!$C$32:$C$33</definedName>
    <definedName name="BT">'[2]Lists-Aux'!$E:$E</definedName>
    <definedName name="Category">[5]Lists!$B$2:$B$4</definedName>
    <definedName name="COF">'[3]Lists-Aux'!$G:$G</definedName>
    <definedName name="COI">'[2]Lists-Aux'!$H:$H</definedName>
    <definedName name="CountriesList">'[6]Allowed Values'!$B$9:$B$259</definedName>
    <definedName name="CountryList" localSheetId="11">[5]Countries!$A$1:$A$251</definedName>
    <definedName name="CountryList">[7]Countries!$A$1:$A$251</definedName>
    <definedName name="CP">'[2]Lists-Aux'!$I:$I</definedName>
    <definedName name="CQS">'[2]Lists-Aux'!$J:$J</definedName>
    <definedName name="CT">'[2]Lists-Aux'!$K:$K</definedName>
    <definedName name="Currencies" localSheetId="49">#REF!</definedName>
    <definedName name="Currencies" localSheetId="64">#REF!</definedName>
    <definedName name="Currencies" localSheetId="50">#REF!</definedName>
    <definedName name="Currencies" localSheetId="51">#REF!</definedName>
    <definedName name="Currencies" localSheetId="57">#REF!</definedName>
    <definedName name="Currencies" localSheetId="58">#REF!</definedName>
    <definedName name="Currencies" localSheetId="52">#REF!</definedName>
    <definedName name="Currencies" localSheetId="59">#REF!</definedName>
    <definedName name="Currencies" localSheetId="21">#REF!</definedName>
    <definedName name="Currencies" localSheetId="22">#REF!</definedName>
    <definedName name="Currencies" localSheetId="23">#REF!</definedName>
    <definedName name="Currencies" localSheetId="24">#REF!</definedName>
    <definedName name="Currencies">#REF!</definedName>
    <definedName name="Currency" localSheetId="45">#REF!</definedName>
    <definedName name="Currency" localSheetId="63">#REF!</definedName>
    <definedName name="Currency" localSheetId="56">#REF!</definedName>
    <definedName name="Currency" localSheetId="46">#REF!</definedName>
    <definedName name="Currency" localSheetId="47">#REF!</definedName>
    <definedName name="Currency" localSheetId="55">#REF!</definedName>
    <definedName name="Currency" localSheetId="48">#REF!</definedName>
    <definedName name="Currency" localSheetId="49">#REF!</definedName>
    <definedName name="Currency" localSheetId="64">#REF!</definedName>
    <definedName name="Currency" localSheetId="50">#REF!</definedName>
    <definedName name="Currency" localSheetId="51">#REF!</definedName>
    <definedName name="Currency" localSheetId="57">#REF!</definedName>
    <definedName name="Currency" localSheetId="58">#REF!</definedName>
    <definedName name="Currency" localSheetId="52">#REF!</definedName>
    <definedName name="Currency" localSheetId="59">#REF!</definedName>
    <definedName name="Currency" localSheetId="60">#REF!</definedName>
    <definedName name="Currency" localSheetId="61">#REF!</definedName>
    <definedName name="Currency" localSheetId="53">#REF!</definedName>
    <definedName name="Currency" localSheetId="62">#REF!</definedName>
    <definedName name="Currency" localSheetId="16">#REF!</definedName>
    <definedName name="Currency" localSheetId="17">#REF!</definedName>
    <definedName name="Currency" localSheetId="33">#REF!</definedName>
    <definedName name="Currency" localSheetId="18">#REF!</definedName>
    <definedName name="Currency" localSheetId="19">#REF!</definedName>
    <definedName name="Currency" localSheetId="20">#REF!</definedName>
    <definedName name="Currency" localSheetId="15">#REF!</definedName>
    <definedName name="Currency" localSheetId="21">#REF!</definedName>
    <definedName name="Currency" localSheetId="22">#REF!</definedName>
    <definedName name="Currency" localSheetId="23">#REF!</definedName>
    <definedName name="Currency" localSheetId="24">#REF!</definedName>
    <definedName name="Currency" localSheetId="25">#REF!</definedName>
    <definedName name="Currency" localSheetId="26">#REF!</definedName>
    <definedName name="Currency" localSheetId="27">#REF!</definedName>
    <definedName name="Currency" localSheetId="37">#REF!</definedName>
    <definedName name="Currency" localSheetId="28">#REF!</definedName>
    <definedName name="Currency" localSheetId="29">#REF!</definedName>
    <definedName name="Currency" localSheetId="31">#REF!</definedName>
    <definedName name="Currency" localSheetId="30">#REF!</definedName>
    <definedName name="Currency" localSheetId="32">#REF!</definedName>
    <definedName name="Currency" localSheetId="34">#REF!</definedName>
    <definedName name="Currency" localSheetId="35">#REF!</definedName>
    <definedName name="Currency" localSheetId="36">#REF!</definedName>
    <definedName name="Currency">[5]Lists!$F$2:$F$6</definedName>
    <definedName name="dfd">[1]Parameters!#REF!</definedName>
    <definedName name="DimensionsNames">[3]Dimensions!$B$2:$B$79</definedName>
    <definedName name="edc">[8]Members!$D$3:E$2477</definedName>
    <definedName name="ER">'[2]Lists-Aux'!$N:$N</definedName>
    <definedName name="Eur">#REF!</definedName>
    <definedName name="Framework" localSheetId="11">[5]Lists!$H$2:$H$3</definedName>
    <definedName name="Framework">#REF!</definedName>
    <definedName name="GA">'[2]Lists-Aux'!$P:$P</definedName>
    <definedName name="Group">[1]Parameters!$C$93:$C$94</definedName>
    <definedName name="Group2">[9]Parameters!$C$42:$C$43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C">'[3]Lists-Aux'!$C:$C</definedName>
    <definedName name="Members">[3]Members!$D$3:E$2992</definedName>
    <definedName name="PCT">'[2]Lists-Aux'!$U:$U</definedName>
    <definedName name="PI">'[2]Lists-Aux'!$V:$V</definedName>
    <definedName name="PL">'[2]Lists-Aux'!$W:$W</definedName>
    <definedName name="PR">'[2]Lists-Aux'!$X:$X</definedName>
    <definedName name="_xlnm.Print_Area" localSheetId="11">GS!$A$1:$AC$18</definedName>
    <definedName name="_xlnm.Print_Area" localSheetId="8">'IF7 - K-CON Details'!$A$1:$M$6</definedName>
    <definedName name="_xlnm.Print_Area" localSheetId="39">'MKR SA CTP'!$B$2:$AO$20</definedName>
    <definedName name="_xlnm.Print_Area" localSheetId="38">'MKR SA SEC'!$B$2:$BB$20</definedName>
    <definedName name="_xlnm.Print_Area" localSheetId="14">'MKR SA TDI - TOTAL'!$A$1:$M$54</definedName>
    <definedName name="_xlnm.Print_Area" localSheetId="16">'MKR SA TDI ALL'!$A$1:$AA$54</definedName>
    <definedName name="_xlnm.Print_Area" localSheetId="17">'MKR SA TDI BGN'!$A$1:$AA$54</definedName>
    <definedName name="_xlnm.Print_Area" localSheetId="33">'MKR SA TDI CHF'!$A$1:$AA$54</definedName>
    <definedName name="_xlnm.Print_Area" localSheetId="18">'MKR SA TDI CZK'!$A$1:$AA$54</definedName>
    <definedName name="_xlnm.Print_Area" localSheetId="19">'MKR SA TDI DKK'!$A$1:$AA$54</definedName>
    <definedName name="_xlnm.Print_Area" localSheetId="20">'MKR SA TDI EGP'!$A$1:$AA$54</definedName>
    <definedName name="_xlnm.Print_Area" localSheetId="15">'MKR SA TDI EUR'!$A$1:$AA$54</definedName>
    <definedName name="_xlnm.Print_Area" localSheetId="21">'MKR SA TDI GBP'!$A$1:$AA$54</definedName>
    <definedName name="_xlnm.Print_Area" localSheetId="22">'MKR SA TDI HRK'!$A$1:$AA$54</definedName>
    <definedName name="_xlnm.Print_Area" localSheetId="23">'MKR SA TDI HUF'!$A$1:$AA$54</definedName>
    <definedName name="_xlnm.Print_Area" localSheetId="24">'MKR SA TDI ISK'!$A$1:$AA$54</definedName>
    <definedName name="_xlnm.Print_Area" localSheetId="25">'MKR SA TDI JPY'!$A$1:$AA$54</definedName>
    <definedName name="_xlnm.Print_Area" localSheetId="26">'MKR SA TDI MKD'!$A$1:$AA$54</definedName>
    <definedName name="_xlnm.Print_Area" localSheetId="27">'MKR SA TDI NOK'!$A$1:$AA$54</definedName>
    <definedName name="_xlnm.Print_Area" localSheetId="37">'MKR SA TDI OTHER'!$A$1:$AA$54</definedName>
    <definedName name="_xlnm.Print_Area" localSheetId="28">'MKR SA TDI PLN'!$A$1:$AA$54</definedName>
    <definedName name="_xlnm.Print_Area" localSheetId="29">'MKR SA TDI RON'!$A$1:$AA$54</definedName>
    <definedName name="_xlnm.Print_Area" localSheetId="31">'MKR SA TDI RSD'!$A$1:$AA$54</definedName>
    <definedName name="_xlnm.Print_Area" localSheetId="30">'MKR SA TDI RUB'!$A$1:$AA$54</definedName>
    <definedName name="_xlnm.Print_Area" localSheetId="32">'MKR SA TDI SEK'!$A$1:$AA$54</definedName>
    <definedName name="_xlnm.Print_Area" localSheetId="34">'MKR SA TDI TRY'!$A$1:$AA$54</definedName>
    <definedName name="_xlnm.Print_Area" localSheetId="35">'MKR SA TDI UAH'!$A$1:$AA$54</definedName>
    <definedName name="_xlnm.Print_Area" localSheetId="36">'MKR SA TDI USD'!$A$1:$AA$54</definedName>
    <definedName name="_xlnm.Print_Titles" localSheetId="11">GS!#REF!,GS!$1:$1</definedName>
    <definedName name="_xlnm.Print_Titles" localSheetId="38">'MKR SA SEC'!$B:$C</definedName>
    <definedName name="_xlnm.Print_Titles" localSheetId="14">'MKR SA TDI - TOTAL'!$2:$9</definedName>
    <definedName name="_xlnm.Print_Titles" localSheetId="16">'MKR SA TDI ALL'!$2:$9</definedName>
    <definedName name="_xlnm.Print_Titles" localSheetId="17">'MKR SA TDI BGN'!$2:$9</definedName>
    <definedName name="_xlnm.Print_Titles" localSheetId="33">'MKR SA TDI CHF'!$2:$9</definedName>
    <definedName name="_xlnm.Print_Titles" localSheetId="18">'MKR SA TDI CZK'!$2:$9</definedName>
    <definedName name="_xlnm.Print_Titles" localSheetId="19">'MKR SA TDI DKK'!$2:$9</definedName>
    <definedName name="_xlnm.Print_Titles" localSheetId="20">'MKR SA TDI EGP'!$2:$9</definedName>
    <definedName name="_xlnm.Print_Titles" localSheetId="15">'MKR SA TDI EUR'!$2:$9</definedName>
    <definedName name="_xlnm.Print_Titles" localSheetId="21">'MKR SA TDI GBP'!$2:$9</definedName>
    <definedName name="_xlnm.Print_Titles" localSheetId="22">'MKR SA TDI HRK'!$2:$9</definedName>
    <definedName name="_xlnm.Print_Titles" localSheetId="23">'MKR SA TDI HUF'!$2:$9</definedName>
    <definedName name="_xlnm.Print_Titles" localSheetId="24">'MKR SA TDI ISK'!$2:$9</definedName>
    <definedName name="_xlnm.Print_Titles" localSheetId="25">'MKR SA TDI JPY'!$2:$9</definedName>
    <definedName name="_xlnm.Print_Titles" localSheetId="26">'MKR SA TDI MKD'!$2:$9</definedName>
    <definedName name="_xlnm.Print_Titles" localSheetId="27">'MKR SA TDI NOK'!$2:$9</definedName>
    <definedName name="_xlnm.Print_Titles" localSheetId="37">'MKR SA TDI OTHER'!$2:$9</definedName>
    <definedName name="_xlnm.Print_Titles" localSheetId="28">'MKR SA TDI PLN'!$2:$9</definedName>
    <definedName name="_xlnm.Print_Titles" localSheetId="29">'MKR SA TDI RON'!$2:$9</definedName>
    <definedName name="_xlnm.Print_Titles" localSheetId="31">'MKR SA TDI RSD'!$2:$9</definedName>
    <definedName name="_xlnm.Print_Titles" localSheetId="30">'MKR SA TDI RUB'!$2:$9</definedName>
    <definedName name="_xlnm.Print_Titles" localSheetId="32">'MKR SA TDI SEK'!$2:$9</definedName>
    <definedName name="_xlnm.Print_Titles" localSheetId="34">'MKR SA TDI TRY'!$2:$9</definedName>
    <definedName name="_xlnm.Print_Titles" localSheetId="35">'MKR SA TDI UAH'!$2:$9</definedName>
    <definedName name="_xlnm.Print_Titles" localSheetId="36">'MKR SA TDI USD'!$2:$9</definedName>
    <definedName name="Reporting_Currency">[10]Summary!$R$19:$R$22</definedName>
    <definedName name="RP">'[2]Lists-Aux'!$Z:$Z</definedName>
    <definedName name="rrr">[8]Members!$D$3:E$2477</definedName>
    <definedName name="RSP">'[2]Lists-Aux'!$AA:$AA</definedName>
    <definedName name="RT">'[2]Lists-Aux'!$AB:$AB</definedName>
    <definedName name="RTT">'[2]Lists-Aux'!$AC:$AC</definedName>
    <definedName name="s">#REF!</definedName>
    <definedName name="sfsdfgdfg">#REF!</definedName>
    <definedName name="Solo" localSheetId="11">[5]Lists!$D$2:$D$3</definedName>
    <definedName name="Solo">#REF!</definedName>
    <definedName name="ST">'[2]Lists-Aux'!$AD:$AD</definedName>
    <definedName name="TA">'[3]Lists-Aux'!$AE:$AE</definedName>
    <definedName name="TD">'[2]Lists-Aux'!$AI:$AI</definedName>
    <definedName name="TI">'[2]Lists-Aux'!$AF:$AF</definedName>
    <definedName name="UES">'[2]Lists-Aux'!$AG:$AG</definedName>
    <definedName name="XX">[2]Dimensions!$B$2:$B$78</definedName>
    <definedName name="Yes">[5]Lists!$J$2:$J$3</definedName>
    <definedName name="YesN">[5]Lists!$L$2:$L$4</definedName>
    <definedName name="YesNo">[1]Parameters!$C$90:$C$91</definedName>
    <definedName name="YesNoBasel2">[1]Parameters!#REF!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27" l="1"/>
  <c r="S6" i="27"/>
  <c r="T6" i="27" s="1"/>
  <c r="S11" i="27"/>
  <c r="T11" i="27" s="1"/>
  <c r="S9" i="27"/>
  <c r="T9" i="27" s="1"/>
  <c r="S8" i="27"/>
  <c r="X6" i="27"/>
  <c r="Y6" i="27" s="1"/>
  <c r="Z6" i="27" l="1"/>
  <c r="C27" i="22" l="1"/>
  <c r="C21" i="22"/>
  <c r="C10" i="22"/>
  <c r="C7" i="22" l="1"/>
  <c r="S13" i="27"/>
  <c r="T13" i="27" s="1"/>
  <c r="S10" i="27"/>
  <c r="T10" i="27" s="1"/>
  <c r="K7" i="27"/>
  <c r="D74" i="35" l="1"/>
  <c r="I97" i="35" l="1"/>
  <c r="T7" i="27" l="1"/>
  <c r="T8" i="27"/>
  <c r="S12" i="27"/>
  <c r="T12" i="27" s="1"/>
  <c r="S14" i="27"/>
  <c r="T14" i="27" s="1"/>
  <c r="S15" i="27"/>
  <c r="T15" i="27" s="1"/>
  <c r="N9" i="40" l="1"/>
  <c r="G9" i="40"/>
  <c r="L20" i="39"/>
  <c r="L21" i="39"/>
  <c r="L22" i="39"/>
  <c r="L23" i="39"/>
  <c r="L19" i="39"/>
  <c r="J16" i="39"/>
  <c r="J4" i="39" s="1"/>
  <c r="J17" i="39"/>
  <c r="I16" i="39"/>
  <c r="I17" i="39"/>
  <c r="J15" i="39"/>
  <c r="I15" i="39"/>
  <c r="H13" i="39"/>
  <c r="H14" i="39"/>
  <c r="H15" i="39"/>
  <c r="H16" i="39"/>
  <c r="H17" i="39"/>
  <c r="G13" i="39"/>
  <c r="G14" i="39"/>
  <c r="G15" i="39"/>
  <c r="G16" i="39"/>
  <c r="G17" i="39"/>
  <c r="J12" i="39"/>
  <c r="L18" i="149"/>
  <c r="K17" i="149"/>
  <c r="L17" i="149" s="1"/>
  <c r="J12" i="149"/>
  <c r="L12" i="149" s="1"/>
  <c r="I12" i="149"/>
  <c r="H12" i="149"/>
  <c r="G12" i="149"/>
  <c r="L18" i="148"/>
  <c r="K17" i="148"/>
  <c r="L17" i="148" s="1"/>
  <c r="J12" i="148"/>
  <c r="I12" i="148"/>
  <c r="H12" i="148"/>
  <c r="G12" i="148"/>
  <c r="L18" i="147"/>
  <c r="K17" i="147"/>
  <c r="L17" i="147" s="1"/>
  <c r="J12" i="147"/>
  <c r="I12" i="147"/>
  <c r="H12" i="147"/>
  <c r="G12" i="147"/>
  <c r="L18" i="146"/>
  <c r="K17" i="146"/>
  <c r="L17" i="146" s="1"/>
  <c r="J12" i="146"/>
  <c r="I12" i="146"/>
  <c r="H12" i="146"/>
  <c r="G12" i="146"/>
  <c r="L18" i="145"/>
  <c r="K17" i="145"/>
  <c r="L17" i="145" s="1"/>
  <c r="J12" i="145"/>
  <c r="I12" i="145"/>
  <c r="H12" i="145"/>
  <c r="G12" i="145"/>
  <c r="L18" i="144"/>
  <c r="K17" i="144"/>
  <c r="L17" i="144" s="1"/>
  <c r="J12" i="144"/>
  <c r="I12" i="144"/>
  <c r="H12" i="144"/>
  <c r="G12" i="144"/>
  <c r="L18" i="143"/>
  <c r="K17" i="143"/>
  <c r="L17" i="143" s="1"/>
  <c r="J12" i="143"/>
  <c r="I12" i="143"/>
  <c r="H12" i="143"/>
  <c r="G12" i="143"/>
  <c r="L18" i="142"/>
  <c r="K17" i="142"/>
  <c r="L17" i="142" s="1"/>
  <c r="J12" i="142"/>
  <c r="I12" i="142"/>
  <c r="K12" i="142" s="1"/>
  <c r="L12" i="142" s="1"/>
  <c r="H12" i="142"/>
  <c r="G12" i="142"/>
  <c r="L18" i="141"/>
  <c r="L17" i="141"/>
  <c r="K17" i="141"/>
  <c r="J12" i="141"/>
  <c r="I12" i="141"/>
  <c r="H12" i="141"/>
  <c r="G12" i="141"/>
  <c r="L18" i="140"/>
  <c r="K17" i="140"/>
  <c r="L17" i="140" s="1"/>
  <c r="J12" i="140"/>
  <c r="I12" i="140"/>
  <c r="H12" i="140"/>
  <c r="G12" i="140"/>
  <c r="L18" i="139"/>
  <c r="K17" i="139"/>
  <c r="L17" i="139" s="1"/>
  <c r="J12" i="139"/>
  <c r="I12" i="139"/>
  <c r="K12" i="139" s="1"/>
  <c r="L12" i="139" s="1"/>
  <c r="H12" i="139"/>
  <c r="G12" i="139"/>
  <c r="L18" i="138"/>
  <c r="K17" i="138"/>
  <c r="L17" i="138" s="1"/>
  <c r="J12" i="138"/>
  <c r="K12" i="138" s="1"/>
  <c r="L12" i="138" s="1"/>
  <c r="I12" i="138"/>
  <c r="H12" i="138"/>
  <c r="G12" i="138"/>
  <c r="L18" i="137"/>
  <c r="K17" i="137"/>
  <c r="L17" i="137" s="1"/>
  <c r="J12" i="137"/>
  <c r="I12" i="137"/>
  <c r="H12" i="137"/>
  <c r="G12" i="137"/>
  <c r="L18" i="136"/>
  <c r="K17" i="136"/>
  <c r="L17" i="136" s="1"/>
  <c r="J12" i="136"/>
  <c r="I12" i="136"/>
  <c r="K12" i="136" s="1"/>
  <c r="L12" i="136" s="1"/>
  <c r="H12" i="136"/>
  <c r="G12" i="136"/>
  <c r="L18" i="135"/>
  <c r="K17" i="135"/>
  <c r="L17" i="135" s="1"/>
  <c r="J12" i="135"/>
  <c r="I12" i="135"/>
  <c r="H12" i="135"/>
  <c r="G12" i="135"/>
  <c r="L18" i="134"/>
  <c r="K17" i="134"/>
  <c r="L17" i="134" s="1"/>
  <c r="J12" i="134"/>
  <c r="I12" i="134"/>
  <c r="H12" i="134"/>
  <c r="G12" i="134"/>
  <c r="L18" i="133"/>
  <c r="K17" i="133"/>
  <c r="L17" i="133" s="1"/>
  <c r="J12" i="133"/>
  <c r="I12" i="133"/>
  <c r="H12" i="133"/>
  <c r="G12" i="133"/>
  <c r="L18" i="132"/>
  <c r="K17" i="132"/>
  <c r="L17" i="132" s="1"/>
  <c r="J12" i="132"/>
  <c r="I12" i="132"/>
  <c r="K12" i="132" s="1"/>
  <c r="L12" i="132" s="1"/>
  <c r="H12" i="132"/>
  <c r="G12" i="132"/>
  <c r="L18" i="131"/>
  <c r="K17" i="131"/>
  <c r="L17" i="131" s="1"/>
  <c r="J12" i="131"/>
  <c r="I12" i="131"/>
  <c r="H12" i="131"/>
  <c r="G12" i="131"/>
  <c r="L18" i="130"/>
  <c r="K17" i="130"/>
  <c r="L17" i="130" s="1"/>
  <c r="J12" i="130"/>
  <c r="K12" i="130" s="1"/>
  <c r="L12" i="130" s="1"/>
  <c r="I12" i="130"/>
  <c r="H12" i="130"/>
  <c r="G12" i="130"/>
  <c r="L18" i="129"/>
  <c r="K17" i="129"/>
  <c r="L17" i="129" s="1"/>
  <c r="J12" i="129"/>
  <c r="I12" i="129"/>
  <c r="H12" i="129"/>
  <c r="G12" i="129"/>
  <c r="L18" i="128"/>
  <c r="K17" i="128"/>
  <c r="L17" i="128" s="1"/>
  <c r="J12" i="128"/>
  <c r="I12" i="128"/>
  <c r="K12" i="128" s="1"/>
  <c r="L12" i="128" s="1"/>
  <c r="H12" i="128"/>
  <c r="G12" i="128"/>
  <c r="L18" i="127"/>
  <c r="K17" i="127"/>
  <c r="L17" i="127" s="1"/>
  <c r="J12" i="127"/>
  <c r="I12" i="127"/>
  <c r="H12" i="127"/>
  <c r="G12" i="127"/>
  <c r="L18" i="126"/>
  <c r="K17" i="126"/>
  <c r="L17" i="126" s="1"/>
  <c r="J12" i="126"/>
  <c r="I12" i="126"/>
  <c r="H12" i="126"/>
  <c r="G12" i="12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H39" i="36"/>
  <c r="I39" i="36"/>
  <c r="J39" i="36"/>
  <c r="K39" i="36"/>
  <c r="G39" i="36"/>
  <c r="L50" i="36"/>
  <c r="L51" i="36"/>
  <c r="L52" i="36"/>
  <c r="L53" i="36"/>
  <c r="L54" i="36"/>
  <c r="L47" i="36"/>
  <c r="L39" i="36"/>
  <c r="L41" i="36"/>
  <c r="L42" i="36"/>
  <c r="L43" i="36"/>
  <c r="L46" i="36"/>
  <c r="K37" i="36"/>
  <c r="H34" i="36"/>
  <c r="H35" i="36"/>
  <c r="H36" i="36"/>
  <c r="H37" i="36"/>
  <c r="G34" i="36"/>
  <c r="G35" i="36"/>
  <c r="G36" i="36"/>
  <c r="G37" i="36"/>
  <c r="G33" i="36"/>
  <c r="H33" i="36"/>
  <c r="G24" i="36"/>
  <c r="H24" i="36"/>
  <c r="H20" i="36"/>
  <c r="G20" i="36"/>
  <c r="L33" i="36"/>
  <c r="K33" i="36"/>
  <c r="I16" i="36"/>
  <c r="J16" i="36"/>
  <c r="I17" i="36"/>
  <c r="J17" i="36"/>
  <c r="I18" i="36"/>
  <c r="J18" i="36"/>
  <c r="I19" i="36"/>
  <c r="J19" i="36"/>
  <c r="I21" i="36"/>
  <c r="J21" i="36"/>
  <c r="I22" i="36"/>
  <c r="J22" i="36"/>
  <c r="I23" i="36"/>
  <c r="J23" i="36"/>
  <c r="I25" i="36"/>
  <c r="J25" i="36"/>
  <c r="I26" i="36"/>
  <c r="J26" i="36"/>
  <c r="I27" i="36"/>
  <c r="J27" i="36"/>
  <c r="I28" i="36"/>
  <c r="J28" i="36"/>
  <c r="I29" i="36"/>
  <c r="J29" i="36"/>
  <c r="I30" i="36"/>
  <c r="J30" i="36"/>
  <c r="I31" i="36"/>
  <c r="J31" i="36"/>
  <c r="I32" i="36"/>
  <c r="J32" i="36"/>
  <c r="I33" i="36"/>
  <c r="J33" i="36"/>
  <c r="I34" i="36"/>
  <c r="J34" i="36"/>
  <c r="I35" i="36"/>
  <c r="J35" i="36"/>
  <c r="I36" i="36"/>
  <c r="J36" i="36"/>
  <c r="I37" i="36"/>
  <c r="J37" i="36"/>
  <c r="G13" i="36"/>
  <c r="H13" i="36"/>
  <c r="G15" i="36"/>
  <c r="H15" i="36"/>
  <c r="H12" i="36"/>
  <c r="G12" i="36"/>
  <c r="Z49" i="125"/>
  <c r="Z45" i="125"/>
  <c r="Z44" i="125"/>
  <c r="Z40" i="125"/>
  <c r="M32" i="125"/>
  <c r="O32" i="125" s="1"/>
  <c r="L32" i="125"/>
  <c r="M31" i="125"/>
  <c r="L31" i="125"/>
  <c r="M30" i="125"/>
  <c r="L30" i="125"/>
  <c r="O30" i="125" s="1"/>
  <c r="O29" i="125"/>
  <c r="N29" i="125"/>
  <c r="M29" i="125"/>
  <c r="L29" i="125"/>
  <c r="M28" i="125"/>
  <c r="L28" i="125"/>
  <c r="M27" i="125"/>
  <c r="L27" i="125"/>
  <c r="M26" i="125"/>
  <c r="L26" i="125"/>
  <c r="O25" i="125"/>
  <c r="N25" i="125"/>
  <c r="M25" i="125"/>
  <c r="L25" i="125"/>
  <c r="J24" i="125"/>
  <c r="I24" i="125"/>
  <c r="M23" i="125"/>
  <c r="L23" i="125"/>
  <c r="M22" i="125"/>
  <c r="L22" i="125"/>
  <c r="M21" i="125"/>
  <c r="P21" i="125" s="1"/>
  <c r="L21" i="125"/>
  <c r="J20" i="125"/>
  <c r="I20" i="125"/>
  <c r="I14" i="125" s="1"/>
  <c r="M19" i="125"/>
  <c r="L19" i="125"/>
  <c r="M18" i="125"/>
  <c r="L18" i="125"/>
  <c r="M17" i="125"/>
  <c r="P17" i="125" s="1"/>
  <c r="L17" i="125"/>
  <c r="M16" i="125"/>
  <c r="L16" i="125"/>
  <c r="J15" i="125"/>
  <c r="I15" i="125"/>
  <c r="H14" i="125"/>
  <c r="G14" i="125"/>
  <c r="Z49" i="124"/>
  <c r="Z45" i="124"/>
  <c r="Z44" i="124"/>
  <c r="Z40" i="124"/>
  <c r="Z38" i="124" s="1"/>
  <c r="Z37" i="124" s="1"/>
  <c r="M32" i="124"/>
  <c r="L32" i="124"/>
  <c r="M31" i="124"/>
  <c r="L31" i="124"/>
  <c r="M30" i="124"/>
  <c r="L30" i="124"/>
  <c r="M29" i="124"/>
  <c r="L29" i="124"/>
  <c r="M28" i="124"/>
  <c r="L28" i="124"/>
  <c r="M27" i="124"/>
  <c r="L27" i="124"/>
  <c r="M26" i="124"/>
  <c r="L26" i="124"/>
  <c r="N26" i="124" s="1"/>
  <c r="M25" i="124"/>
  <c r="L25" i="124"/>
  <c r="O25" i="124" s="1"/>
  <c r="J24" i="124"/>
  <c r="I24" i="124"/>
  <c r="M23" i="124"/>
  <c r="L23" i="124"/>
  <c r="N23" i="124" s="1"/>
  <c r="M22" i="124"/>
  <c r="L22" i="124"/>
  <c r="M21" i="124"/>
  <c r="L21" i="124"/>
  <c r="J20" i="124"/>
  <c r="I20" i="124"/>
  <c r="M19" i="124"/>
  <c r="L19" i="124"/>
  <c r="M18" i="124"/>
  <c r="L18" i="124"/>
  <c r="M17" i="124"/>
  <c r="L17" i="124"/>
  <c r="M16" i="124"/>
  <c r="L16" i="124"/>
  <c r="J15" i="124"/>
  <c r="I15" i="124"/>
  <c r="I14" i="124" s="1"/>
  <c r="H14" i="124"/>
  <c r="G14" i="124"/>
  <c r="Z49" i="123"/>
  <c r="Z45" i="123"/>
  <c r="Z44" i="123"/>
  <c r="Z40" i="123"/>
  <c r="M32" i="123"/>
  <c r="P32" i="123" s="1"/>
  <c r="L32" i="123"/>
  <c r="M31" i="123"/>
  <c r="L31" i="123"/>
  <c r="M30" i="123"/>
  <c r="L30" i="123"/>
  <c r="M29" i="123"/>
  <c r="L29" i="123"/>
  <c r="M28" i="123"/>
  <c r="L28" i="123"/>
  <c r="M27" i="123"/>
  <c r="P27" i="123" s="1"/>
  <c r="L27" i="123"/>
  <c r="M26" i="123"/>
  <c r="L26" i="123"/>
  <c r="M25" i="123"/>
  <c r="L25" i="123"/>
  <c r="N25" i="123" s="1"/>
  <c r="J24" i="123"/>
  <c r="I24" i="123"/>
  <c r="N23" i="123"/>
  <c r="M23" i="123"/>
  <c r="L23" i="123"/>
  <c r="M22" i="123"/>
  <c r="P22" i="123" s="1"/>
  <c r="L22" i="123"/>
  <c r="M21" i="123"/>
  <c r="L21" i="123"/>
  <c r="J20" i="123"/>
  <c r="I20" i="123"/>
  <c r="M19" i="123"/>
  <c r="L19" i="123"/>
  <c r="M18" i="123"/>
  <c r="P18" i="123" s="1"/>
  <c r="L18" i="123"/>
  <c r="M17" i="123"/>
  <c r="L17" i="123"/>
  <c r="M16" i="123"/>
  <c r="P16" i="123" s="1"/>
  <c r="L16" i="123"/>
  <c r="J15" i="123"/>
  <c r="I15" i="123"/>
  <c r="I14" i="123" s="1"/>
  <c r="H14" i="123"/>
  <c r="G14" i="123"/>
  <c r="Z49" i="122"/>
  <c r="Z45" i="122"/>
  <c r="Z44" i="122"/>
  <c r="Z40" i="122"/>
  <c r="M32" i="122"/>
  <c r="P32" i="122" s="1"/>
  <c r="L32" i="122"/>
  <c r="M31" i="122"/>
  <c r="L31" i="122"/>
  <c r="M30" i="122"/>
  <c r="P30" i="122" s="1"/>
  <c r="L30" i="122"/>
  <c r="M29" i="122"/>
  <c r="L29" i="122"/>
  <c r="M28" i="122"/>
  <c r="L28" i="122"/>
  <c r="M27" i="122"/>
  <c r="P27" i="122" s="1"/>
  <c r="L27" i="122"/>
  <c r="M26" i="122"/>
  <c r="L26" i="122"/>
  <c r="M25" i="122"/>
  <c r="L25" i="122"/>
  <c r="J24" i="122"/>
  <c r="I24" i="122"/>
  <c r="M23" i="122"/>
  <c r="L23" i="122"/>
  <c r="N23" i="122" s="1"/>
  <c r="P22" i="122"/>
  <c r="M22" i="122"/>
  <c r="L22" i="122"/>
  <c r="M21" i="122"/>
  <c r="L21" i="122"/>
  <c r="J20" i="122"/>
  <c r="I20" i="122"/>
  <c r="M19" i="122"/>
  <c r="P19" i="122" s="1"/>
  <c r="L19" i="122"/>
  <c r="M18" i="122"/>
  <c r="L18" i="122"/>
  <c r="M17" i="122"/>
  <c r="L17" i="122"/>
  <c r="M16" i="122"/>
  <c r="L16" i="122"/>
  <c r="O16" i="122" s="1"/>
  <c r="J15" i="122"/>
  <c r="J14" i="122" s="1"/>
  <c r="I15" i="122"/>
  <c r="H14" i="122"/>
  <c r="G14" i="122"/>
  <c r="Z49" i="121"/>
  <c r="Z45" i="121"/>
  <c r="Z44" i="121"/>
  <c r="Z40" i="121"/>
  <c r="M32" i="121"/>
  <c r="O32" i="121" s="1"/>
  <c r="L32" i="121"/>
  <c r="M31" i="121"/>
  <c r="L31" i="121"/>
  <c r="M30" i="121"/>
  <c r="N30" i="121" s="1"/>
  <c r="L30" i="121"/>
  <c r="M29" i="121"/>
  <c r="L29" i="121"/>
  <c r="M28" i="121"/>
  <c r="L28" i="121"/>
  <c r="M27" i="121"/>
  <c r="L27" i="121"/>
  <c r="M26" i="121"/>
  <c r="P26" i="121" s="1"/>
  <c r="L26" i="121"/>
  <c r="M25" i="121"/>
  <c r="L25" i="121"/>
  <c r="J24" i="121"/>
  <c r="I24" i="121"/>
  <c r="M23" i="121"/>
  <c r="L23" i="121"/>
  <c r="M22" i="121"/>
  <c r="L22" i="121"/>
  <c r="M21" i="121"/>
  <c r="L21" i="121"/>
  <c r="J20" i="121"/>
  <c r="I20" i="121"/>
  <c r="M19" i="121"/>
  <c r="L19" i="121"/>
  <c r="M18" i="121"/>
  <c r="L18" i="121"/>
  <c r="M17" i="121"/>
  <c r="L17" i="121"/>
  <c r="M16" i="121"/>
  <c r="L16" i="121"/>
  <c r="N16" i="121" s="1"/>
  <c r="J15" i="121"/>
  <c r="I15" i="121"/>
  <c r="H14" i="121"/>
  <c r="G14" i="121"/>
  <c r="Z49" i="120"/>
  <c r="Z45" i="120"/>
  <c r="Z44" i="120"/>
  <c r="Z40" i="120"/>
  <c r="M32" i="120"/>
  <c r="L32" i="120"/>
  <c r="O32" i="120" s="1"/>
  <c r="N31" i="120"/>
  <c r="M31" i="120"/>
  <c r="L31" i="120"/>
  <c r="O31" i="120" s="1"/>
  <c r="P30" i="120"/>
  <c r="M30" i="120"/>
  <c r="L30" i="120"/>
  <c r="N30" i="120" s="1"/>
  <c r="M29" i="120"/>
  <c r="L29" i="120"/>
  <c r="M28" i="120"/>
  <c r="L28" i="120"/>
  <c r="O27" i="120"/>
  <c r="M27" i="120"/>
  <c r="L27" i="120"/>
  <c r="N27" i="120" s="1"/>
  <c r="M26" i="120"/>
  <c r="L26" i="120"/>
  <c r="M25" i="120"/>
  <c r="L25" i="120"/>
  <c r="J24" i="120"/>
  <c r="I24" i="120"/>
  <c r="M23" i="120"/>
  <c r="L23" i="120"/>
  <c r="P23" i="120" s="1"/>
  <c r="M22" i="120"/>
  <c r="L22" i="120"/>
  <c r="N22" i="120" s="1"/>
  <c r="N21" i="120"/>
  <c r="M21" i="120"/>
  <c r="O21" i="120" s="1"/>
  <c r="L21" i="120"/>
  <c r="J20" i="120"/>
  <c r="I20" i="120"/>
  <c r="M19" i="120"/>
  <c r="L19" i="120"/>
  <c r="M18" i="120"/>
  <c r="L18" i="120"/>
  <c r="M17" i="120"/>
  <c r="L17" i="120"/>
  <c r="M16" i="120"/>
  <c r="L16" i="120"/>
  <c r="J15" i="120"/>
  <c r="J14" i="120" s="1"/>
  <c r="I15" i="120"/>
  <c r="H14" i="120"/>
  <c r="G14" i="120"/>
  <c r="Z49" i="119"/>
  <c r="Z45" i="119"/>
  <c r="Z44" i="119"/>
  <c r="Z40" i="119"/>
  <c r="Z38" i="119" s="1"/>
  <c r="Z37" i="119" s="1"/>
  <c r="M32" i="119"/>
  <c r="L32" i="119"/>
  <c r="M31" i="119"/>
  <c r="P31" i="119" s="1"/>
  <c r="L31" i="119"/>
  <c r="M30" i="119"/>
  <c r="L30" i="119"/>
  <c r="M29" i="119"/>
  <c r="P29" i="119" s="1"/>
  <c r="L29" i="119"/>
  <c r="M28" i="119"/>
  <c r="L28" i="119"/>
  <c r="M27" i="119"/>
  <c r="P27" i="119" s="1"/>
  <c r="L27" i="119"/>
  <c r="M26" i="119"/>
  <c r="L26" i="119"/>
  <c r="M25" i="119"/>
  <c r="P25" i="119" s="1"/>
  <c r="L25" i="119"/>
  <c r="J24" i="119"/>
  <c r="I24" i="119"/>
  <c r="M23" i="119"/>
  <c r="L23" i="119"/>
  <c r="M22" i="119"/>
  <c r="L22" i="119"/>
  <c r="P21" i="119"/>
  <c r="M21" i="119"/>
  <c r="L21" i="119"/>
  <c r="J20" i="119"/>
  <c r="I20" i="119"/>
  <c r="M19" i="119"/>
  <c r="L19" i="119"/>
  <c r="P19" i="119" s="1"/>
  <c r="M18" i="119"/>
  <c r="L18" i="119"/>
  <c r="N17" i="119"/>
  <c r="M17" i="119"/>
  <c r="L17" i="119"/>
  <c r="O17" i="119" s="1"/>
  <c r="M16" i="119"/>
  <c r="L16" i="119"/>
  <c r="J15" i="119"/>
  <c r="I15" i="119"/>
  <c r="I14" i="119"/>
  <c r="H14" i="119"/>
  <c r="G14" i="119"/>
  <c r="Z49" i="118"/>
  <c r="Z45" i="118"/>
  <c r="Z44" i="118"/>
  <c r="Z40" i="118"/>
  <c r="M32" i="118"/>
  <c r="L32" i="118"/>
  <c r="P32" i="118" s="1"/>
  <c r="P31" i="118"/>
  <c r="M31" i="118"/>
  <c r="L31" i="118"/>
  <c r="M30" i="118"/>
  <c r="L30" i="118"/>
  <c r="N30" i="118" s="1"/>
  <c r="M29" i="118"/>
  <c r="L29" i="118"/>
  <c r="M28" i="118"/>
  <c r="L28" i="118"/>
  <c r="M27" i="118"/>
  <c r="L27" i="118"/>
  <c r="M26" i="118"/>
  <c r="L26" i="118"/>
  <c r="M25" i="118"/>
  <c r="L25" i="118"/>
  <c r="N25" i="118" s="1"/>
  <c r="J24" i="118"/>
  <c r="I24" i="118"/>
  <c r="M23" i="118"/>
  <c r="L23" i="118"/>
  <c r="M22" i="118"/>
  <c r="L22" i="118"/>
  <c r="M21" i="118"/>
  <c r="L21" i="118"/>
  <c r="J20" i="118"/>
  <c r="I20" i="118"/>
  <c r="M19" i="118"/>
  <c r="P19" i="118" s="1"/>
  <c r="L19" i="118"/>
  <c r="M18" i="118"/>
  <c r="L18" i="118"/>
  <c r="O17" i="118"/>
  <c r="M17" i="118"/>
  <c r="L17" i="118"/>
  <c r="O16" i="118"/>
  <c r="M16" i="118"/>
  <c r="L16" i="118"/>
  <c r="J15" i="118"/>
  <c r="I15" i="118"/>
  <c r="H14" i="118"/>
  <c r="G14" i="118"/>
  <c r="Z49" i="117"/>
  <c r="Z45" i="117"/>
  <c r="Z44" i="117"/>
  <c r="Z40" i="117"/>
  <c r="M32" i="117"/>
  <c r="L32" i="117"/>
  <c r="P32" i="117" s="1"/>
  <c r="P31" i="117"/>
  <c r="M31" i="117"/>
  <c r="L31" i="117"/>
  <c r="M30" i="117"/>
  <c r="L30" i="117"/>
  <c r="M29" i="117"/>
  <c r="L29" i="117"/>
  <c r="O28" i="117"/>
  <c r="M28" i="117"/>
  <c r="L28" i="117"/>
  <c r="M27" i="117"/>
  <c r="L27" i="117"/>
  <c r="M26" i="117"/>
  <c r="L26" i="117"/>
  <c r="N26" i="117" s="1"/>
  <c r="M25" i="117"/>
  <c r="L25" i="117"/>
  <c r="O25" i="117" s="1"/>
  <c r="J24" i="117"/>
  <c r="I24" i="117"/>
  <c r="M23" i="117"/>
  <c r="L23" i="117"/>
  <c r="N23" i="117" s="1"/>
  <c r="M22" i="117"/>
  <c r="L22" i="117"/>
  <c r="M21" i="117"/>
  <c r="L21" i="117"/>
  <c r="J20" i="117"/>
  <c r="I20" i="117"/>
  <c r="M19" i="117"/>
  <c r="P19" i="117" s="1"/>
  <c r="L19" i="117"/>
  <c r="M18" i="117"/>
  <c r="L18" i="117"/>
  <c r="M17" i="117"/>
  <c r="L17" i="117"/>
  <c r="M16" i="117"/>
  <c r="L16" i="117"/>
  <c r="J15" i="117"/>
  <c r="I15" i="117"/>
  <c r="H14" i="117"/>
  <c r="G14" i="117"/>
  <c r="Z49" i="116"/>
  <c r="Z45" i="116"/>
  <c r="Z44" i="116"/>
  <c r="Z40" i="116"/>
  <c r="M32" i="116"/>
  <c r="L32" i="116"/>
  <c r="P31" i="116"/>
  <c r="M31" i="116"/>
  <c r="L31" i="116"/>
  <c r="M30" i="116"/>
  <c r="L30" i="116"/>
  <c r="M29" i="116"/>
  <c r="L29" i="116"/>
  <c r="M28" i="116"/>
  <c r="L28" i="116"/>
  <c r="M27" i="116"/>
  <c r="L27" i="116"/>
  <c r="M26" i="116"/>
  <c r="L26" i="116"/>
  <c r="M25" i="116"/>
  <c r="L25" i="116"/>
  <c r="J24" i="116"/>
  <c r="I24" i="116"/>
  <c r="O23" i="116"/>
  <c r="M23" i="116"/>
  <c r="L23" i="116"/>
  <c r="N23" i="116" s="1"/>
  <c r="M22" i="116"/>
  <c r="L22" i="116"/>
  <c r="M21" i="116"/>
  <c r="L21" i="116"/>
  <c r="J20" i="116"/>
  <c r="I20" i="116"/>
  <c r="M19" i="116"/>
  <c r="L19" i="116"/>
  <c r="M18" i="116"/>
  <c r="L18" i="116"/>
  <c r="N18" i="116" s="1"/>
  <c r="O17" i="116"/>
  <c r="N17" i="116"/>
  <c r="M17" i="116"/>
  <c r="L17" i="116"/>
  <c r="M16" i="116"/>
  <c r="L16" i="116"/>
  <c r="O16" i="116" s="1"/>
  <c r="J15" i="116"/>
  <c r="I15" i="116"/>
  <c r="I14" i="116" s="1"/>
  <c r="H14" i="116"/>
  <c r="G14" i="116"/>
  <c r="Z49" i="115"/>
  <c r="Z45" i="115"/>
  <c r="Z44" i="115"/>
  <c r="Z40" i="115"/>
  <c r="M32" i="115"/>
  <c r="P32" i="115" s="1"/>
  <c r="L32" i="115"/>
  <c r="M31" i="115"/>
  <c r="L31" i="115"/>
  <c r="M30" i="115"/>
  <c r="L30" i="115"/>
  <c r="M29" i="115"/>
  <c r="L29" i="115"/>
  <c r="O29" i="115" s="1"/>
  <c r="M28" i="115"/>
  <c r="L28" i="115"/>
  <c r="M27" i="115"/>
  <c r="L27" i="115"/>
  <c r="M26" i="115"/>
  <c r="L26" i="115"/>
  <c r="N26" i="115" s="1"/>
  <c r="O25" i="115"/>
  <c r="M25" i="115"/>
  <c r="L25" i="115"/>
  <c r="N25" i="115" s="1"/>
  <c r="J24" i="115"/>
  <c r="I24" i="115"/>
  <c r="M23" i="115"/>
  <c r="L23" i="115"/>
  <c r="M22" i="115"/>
  <c r="L22" i="115"/>
  <c r="M21" i="115"/>
  <c r="L21" i="115"/>
  <c r="J20" i="115"/>
  <c r="I20" i="115"/>
  <c r="M19" i="115"/>
  <c r="L19" i="115"/>
  <c r="M18" i="115"/>
  <c r="L18" i="115"/>
  <c r="M17" i="115"/>
  <c r="L17" i="115"/>
  <c r="P17" i="115" s="1"/>
  <c r="M16" i="115"/>
  <c r="L16" i="115"/>
  <c r="O16" i="115" s="1"/>
  <c r="J15" i="115"/>
  <c r="I15" i="115"/>
  <c r="I14" i="115" s="1"/>
  <c r="H14" i="115"/>
  <c r="G14" i="115"/>
  <c r="Z49" i="114"/>
  <c r="Z45" i="114"/>
  <c r="Z44" i="114"/>
  <c r="Z40" i="114"/>
  <c r="M32" i="114"/>
  <c r="L32" i="114"/>
  <c r="M31" i="114"/>
  <c r="L31" i="114"/>
  <c r="P31" i="114" s="1"/>
  <c r="M30" i="114"/>
  <c r="L30" i="114"/>
  <c r="N30" i="114" s="1"/>
  <c r="O29" i="114"/>
  <c r="M29" i="114"/>
  <c r="N29" i="114" s="1"/>
  <c r="L29" i="114"/>
  <c r="M28" i="114"/>
  <c r="L28" i="114"/>
  <c r="M27" i="114"/>
  <c r="L27" i="114"/>
  <c r="N26" i="114"/>
  <c r="M26" i="114"/>
  <c r="L26" i="114"/>
  <c r="M25" i="114"/>
  <c r="N25" i="114" s="1"/>
  <c r="L25" i="114"/>
  <c r="O25" i="114" s="1"/>
  <c r="J24" i="114"/>
  <c r="I24" i="114"/>
  <c r="M23" i="114"/>
  <c r="L23" i="114"/>
  <c r="M22" i="114"/>
  <c r="L22" i="114"/>
  <c r="M21" i="114"/>
  <c r="L21" i="114"/>
  <c r="J20" i="114"/>
  <c r="I20" i="114"/>
  <c r="M19" i="114"/>
  <c r="L19" i="114"/>
  <c r="M18" i="114"/>
  <c r="L18" i="114"/>
  <c r="M17" i="114"/>
  <c r="L17" i="114"/>
  <c r="M16" i="114"/>
  <c r="L16" i="114"/>
  <c r="J15" i="114"/>
  <c r="I15" i="114"/>
  <c r="H14" i="114"/>
  <c r="G14" i="114"/>
  <c r="Z49" i="113"/>
  <c r="Z45" i="113"/>
  <c r="Z44" i="113"/>
  <c r="Z40" i="113"/>
  <c r="M32" i="113"/>
  <c r="L32" i="113"/>
  <c r="P32" i="113" s="1"/>
  <c r="M31" i="113"/>
  <c r="P31" i="113" s="1"/>
  <c r="L31" i="113"/>
  <c r="M30" i="113"/>
  <c r="L30" i="113"/>
  <c r="M29" i="113"/>
  <c r="L29" i="113"/>
  <c r="M28" i="113"/>
  <c r="L28" i="113"/>
  <c r="M27" i="113"/>
  <c r="L27" i="113"/>
  <c r="M26" i="113"/>
  <c r="L26" i="113"/>
  <c r="N26" i="113" s="1"/>
  <c r="M25" i="113"/>
  <c r="L25" i="113"/>
  <c r="J24" i="113"/>
  <c r="I24" i="113"/>
  <c r="M23" i="113"/>
  <c r="L23" i="113"/>
  <c r="O23" i="113" s="1"/>
  <c r="M22" i="113"/>
  <c r="L22" i="113"/>
  <c r="M21" i="113"/>
  <c r="L21" i="113"/>
  <c r="J20" i="113"/>
  <c r="I20" i="113"/>
  <c r="M19" i="113"/>
  <c r="L19" i="113"/>
  <c r="P19" i="113" s="1"/>
  <c r="M18" i="113"/>
  <c r="L18" i="113"/>
  <c r="M17" i="113"/>
  <c r="N17" i="113" s="1"/>
  <c r="L17" i="113"/>
  <c r="M16" i="113"/>
  <c r="L16" i="113"/>
  <c r="J15" i="113"/>
  <c r="I15" i="113"/>
  <c r="I14" i="113" s="1"/>
  <c r="H14" i="113"/>
  <c r="G14" i="113"/>
  <c r="Z49" i="112"/>
  <c r="Z45" i="112"/>
  <c r="Z44" i="112"/>
  <c r="Z40" i="112"/>
  <c r="M32" i="112"/>
  <c r="L32" i="112"/>
  <c r="M31" i="112"/>
  <c r="P31" i="112" s="1"/>
  <c r="L31" i="112"/>
  <c r="M30" i="112"/>
  <c r="L30" i="112"/>
  <c r="M29" i="112"/>
  <c r="L29" i="112"/>
  <c r="O29" i="112" s="1"/>
  <c r="M28" i="112"/>
  <c r="L28" i="112"/>
  <c r="M27" i="112"/>
  <c r="L27" i="112"/>
  <c r="M26" i="112"/>
  <c r="N26" i="112" s="1"/>
  <c r="L26" i="112"/>
  <c r="M25" i="112"/>
  <c r="N25" i="112" s="1"/>
  <c r="L25" i="112"/>
  <c r="J24" i="112"/>
  <c r="I24" i="112"/>
  <c r="M23" i="112"/>
  <c r="L23" i="112"/>
  <c r="O23" i="112" s="1"/>
  <c r="M22" i="112"/>
  <c r="L22" i="112"/>
  <c r="M21" i="112"/>
  <c r="L21" i="112"/>
  <c r="J20" i="112"/>
  <c r="I20" i="112"/>
  <c r="M19" i="112"/>
  <c r="L19" i="112"/>
  <c r="M18" i="112"/>
  <c r="L18" i="112"/>
  <c r="M17" i="112"/>
  <c r="L17" i="112"/>
  <c r="P16" i="112"/>
  <c r="M16" i="112"/>
  <c r="L16" i="112"/>
  <c r="J15" i="112"/>
  <c r="I15" i="112"/>
  <c r="H14" i="112"/>
  <c r="G14" i="112"/>
  <c r="Z49" i="111"/>
  <c r="Z45" i="111"/>
  <c r="Z44" i="111"/>
  <c r="Z40" i="111"/>
  <c r="M32" i="111"/>
  <c r="P32" i="111" s="1"/>
  <c r="L32" i="111"/>
  <c r="O32" i="111" s="1"/>
  <c r="N31" i="111"/>
  <c r="M31" i="111"/>
  <c r="P31" i="111" s="1"/>
  <c r="L31" i="111"/>
  <c r="M30" i="111"/>
  <c r="P30" i="111" s="1"/>
  <c r="L30" i="111"/>
  <c r="O30" i="111" s="1"/>
  <c r="O29" i="111"/>
  <c r="M29" i="111"/>
  <c r="P29" i="111" s="1"/>
  <c r="L29" i="111"/>
  <c r="M28" i="111"/>
  <c r="P28" i="111" s="1"/>
  <c r="L28" i="111"/>
  <c r="M27" i="111"/>
  <c r="L27" i="111"/>
  <c r="M26" i="111"/>
  <c r="L26" i="111"/>
  <c r="M25" i="111"/>
  <c r="L25" i="111"/>
  <c r="J24" i="111"/>
  <c r="I24" i="111"/>
  <c r="M23" i="111"/>
  <c r="L23" i="111"/>
  <c r="M22" i="111"/>
  <c r="L22" i="111"/>
  <c r="M21" i="111"/>
  <c r="P21" i="111" s="1"/>
  <c r="L21" i="111"/>
  <c r="O21" i="111" s="1"/>
  <c r="J20" i="111"/>
  <c r="J14" i="111" s="1"/>
  <c r="I20" i="111"/>
  <c r="M19" i="111"/>
  <c r="L19" i="111"/>
  <c r="M18" i="111"/>
  <c r="L18" i="111"/>
  <c r="M17" i="111"/>
  <c r="P17" i="111" s="1"/>
  <c r="L17" i="111"/>
  <c r="M16" i="111"/>
  <c r="L16" i="111"/>
  <c r="J15" i="111"/>
  <c r="I15" i="111"/>
  <c r="H14" i="111"/>
  <c r="G14" i="111"/>
  <c r="Z49" i="110"/>
  <c r="Z45" i="110"/>
  <c r="Z44" i="110"/>
  <c r="Z40" i="110"/>
  <c r="M32" i="110"/>
  <c r="L32" i="110"/>
  <c r="M31" i="110"/>
  <c r="L31" i="110"/>
  <c r="N31" i="110" s="1"/>
  <c r="M30" i="110"/>
  <c r="L30" i="110"/>
  <c r="P30" i="110" s="1"/>
  <c r="M29" i="110"/>
  <c r="P29" i="110" s="1"/>
  <c r="L29" i="110"/>
  <c r="M28" i="110"/>
  <c r="L28" i="110"/>
  <c r="M27" i="110"/>
  <c r="O27" i="110" s="1"/>
  <c r="L27" i="110"/>
  <c r="O26" i="110"/>
  <c r="M26" i="110"/>
  <c r="L26" i="110"/>
  <c r="M25" i="110"/>
  <c r="L25" i="110"/>
  <c r="J24" i="110"/>
  <c r="I24" i="110"/>
  <c r="M23" i="110"/>
  <c r="L23" i="110"/>
  <c r="M22" i="110"/>
  <c r="L22" i="110"/>
  <c r="M21" i="110"/>
  <c r="L21" i="110"/>
  <c r="J20" i="110"/>
  <c r="I20" i="110"/>
  <c r="M19" i="110"/>
  <c r="L19" i="110"/>
  <c r="M18" i="110"/>
  <c r="L18" i="110"/>
  <c r="M17" i="110"/>
  <c r="L17" i="110"/>
  <c r="M16" i="110"/>
  <c r="L16" i="110"/>
  <c r="J15" i="110"/>
  <c r="I15" i="110"/>
  <c r="H14" i="110"/>
  <c r="G14" i="110"/>
  <c r="Z49" i="109"/>
  <c r="Z45" i="109"/>
  <c r="Z44" i="109"/>
  <c r="Z40" i="109"/>
  <c r="Z38" i="109" s="1"/>
  <c r="Z37" i="109" s="1"/>
  <c r="M32" i="109"/>
  <c r="L32" i="109"/>
  <c r="M31" i="109"/>
  <c r="L31" i="109"/>
  <c r="M30" i="109"/>
  <c r="L30" i="109"/>
  <c r="M29" i="109"/>
  <c r="L29" i="109"/>
  <c r="M28" i="109"/>
  <c r="L28" i="109"/>
  <c r="M27" i="109"/>
  <c r="L27" i="109"/>
  <c r="M26" i="109"/>
  <c r="L26" i="109"/>
  <c r="M25" i="109"/>
  <c r="P25" i="109" s="1"/>
  <c r="L25" i="109"/>
  <c r="J24" i="109"/>
  <c r="I24" i="109"/>
  <c r="M23" i="109"/>
  <c r="L23" i="109"/>
  <c r="M22" i="109"/>
  <c r="L22" i="109"/>
  <c r="O22" i="109" s="1"/>
  <c r="M21" i="109"/>
  <c r="L21" i="109"/>
  <c r="J20" i="109"/>
  <c r="I20" i="109"/>
  <c r="M19" i="109"/>
  <c r="L19" i="109"/>
  <c r="O19" i="109" s="1"/>
  <c r="M18" i="109"/>
  <c r="O18" i="109" s="1"/>
  <c r="L18" i="109"/>
  <c r="M17" i="109"/>
  <c r="L17" i="109"/>
  <c r="M16" i="109"/>
  <c r="P16" i="109" s="1"/>
  <c r="L16" i="109"/>
  <c r="N16" i="109" s="1"/>
  <c r="J15" i="109"/>
  <c r="I15" i="109"/>
  <c r="H14" i="109"/>
  <c r="G14" i="109"/>
  <c r="Z49" i="108"/>
  <c r="Z45" i="108"/>
  <c r="Z44" i="108"/>
  <c r="Z40" i="108"/>
  <c r="M32" i="108"/>
  <c r="L32" i="108"/>
  <c r="M31" i="108"/>
  <c r="L31" i="108"/>
  <c r="O31" i="108" s="1"/>
  <c r="M30" i="108"/>
  <c r="L30" i="108"/>
  <c r="M29" i="108"/>
  <c r="L29" i="108"/>
  <c r="M28" i="108"/>
  <c r="L28" i="108"/>
  <c r="M27" i="108"/>
  <c r="L27" i="108"/>
  <c r="M26" i="108"/>
  <c r="L26" i="108"/>
  <c r="M25" i="108"/>
  <c r="P25" i="108" s="1"/>
  <c r="L25" i="108"/>
  <c r="J24" i="108"/>
  <c r="I24" i="108"/>
  <c r="M23" i="108"/>
  <c r="L23" i="108"/>
  <c r="M22" i="108"/>
  <c r="L22" i="108"/>
  <c r="M21" i="108"/>
  <c r="P21" i="108" s="1"/>
  <c r="L21" i="108"/>
  <c r="J20" i="108"/>
  <c r="I20" i="108"/>
  <c r="M19" i="108"/>
  <c r="L19" i="108"/>
  <c r="O19" i="108" s="1"/>
  <c r="O18" i="108"/>
  <c r="M18" i="108"/>
  <c r="L18" i="108"/>
  <c r="M17" i="108"/>
  <c r="L17" i="108"/>
  <c r="M16" i="108"/>
  <c r="L16" i="108"/>
  <c r="O16" i="108" s="1"/>
  <c r="J15" i="108"/>
  <c r="I15" i="108"/>
  <c r="H14" i="108"/>
  <c r="G14" i="108"/>
  <c r="Z49" i="107"/>
  <c r="Z45" i="107"/>
  <c r="Z44" i="107"/>
  <c r="Z40" i="107"/>
  <c r="Z38" i="107" s="1"/>
  <c r="Z37" i="107" s="1"/>
  <c r="M32" i="107"/>
  <c r="P32" i="107" s="1"/>
  <c r="L32" i="107"/>
  <c r="M31" i="107"/>
  <c r="P31" i="107" s="1"/>
  <c r="L31" i="107"/>
  <c r="M30" i="107"/>
  <c r="N30" i="107" s="1"/>
  <c r="L30" i="107"/>
  <c r="O30" i="107" s="1"/>
  <c r="P29" i="107"/>
  <c r="M29" i="107"/>
  <c r="O29" i="107" s="1"/>
  <c r="L29" i="107"/>
  <c r="M28" i="107"/>
  <c r="N28" i="107" s="1"/>
  <c r="L28" i="107"/>
  <c r="P28" i="107" s="1"/>
  <c r="M27" i="107"/>
  <c r="L27" i="107"/>
  <c r="O27" i="107" s="1"/>
  <c r="O26" i="107"/>
  <c r="M26" i="107"/>
  <c r="L26" i="107"/>
  <c r="N26" i="107" s="1"/>
  <c r="M25" i="107"/>
  <c r="L25" i="107"/>
  <c r="J24" i="107"/>
  <c r="I24" i="107"/>
  <c r="M23" i="107"/>
  <c r="L23" i="107"/>
  <c r="M22" i="107"/>
  <c r="L22" i="107"/>
  <c r="M21" i="107"/>
  <c r="L21" i="107"/>
  <c r="J20" i="107"/>
  <c r="I20" i="107"/>
  <c r="O19" i="107"/>
  <c r="N19" i="107"/>
  <c r="M19" i="107"/>
  <c r="L19" i="107"/>
  <c r="M18" i="107"/>
  <c r="L18" i="107"/>
  <c r="O18" i="107" s="1"/>
  <c r="M17" i="107"/>
  <c r="P17" i="107" s="1"/>
  <c r="L17" i="107"/>
  <c r="M16" i="107"/>
  <c r="L16" i="107"/>
  <c r="J15" i="107"/>
  <c r="I15" i="107"/>
  <c r="I14" i="107" s="1"/>
  <c r="J14" i="107"/>
  <c r="H14" i="107"/>
  <c r="G14" i="107"/>
  <c r="Z49" i="106"/>
  <c r="Z45" i="106"/>
  <c r="Z44" i="106"/>
  <c r="Z40" i="106"/>
  <c r="M32" i="106"/>
  <c r="L32" i="106"/>
  <c r="O32" i="106" s="1"/>
  <c r="M31" i="106"/>
  <c r="L31" i="106"/>
  <c r="N31" i="106" s="1"/>
  <c r="O30" i="106"/>
  <c r="M30" i="106"/>
  <c r="L30" i="106"/>
  <c r="M29" i="106"/>
  <c r="L29" i="106"/>
  <c r="O29" i="106" s="1"/>
  <c r="M28" i="106"/>
  <c r="L28" i="106"/>
  <c r="O28" i="106" s="1"/>
  <c r="N27" i="106"/>
  <c r="M27" i="106"/>
  <c r="L27" i="106"/>
  <c r="O27" i="106" s="1"/>
  <c r="M26" i="106"/>
  <c r="L26" i="106"/>
  <c r="M25" i="106"/>
  <c r="L25" i="106"/>
  <c r="O25" i="106" s="1"/>
  <c r="J24" i="106"/>
  <c r="I24" i="106"/>
  <c r="M23" i="106"/>
  <c r="L23" i="106"/>
  <c r="M22" i="106"/>
  <c r="L22" i="106"/>
  <c r="M21" i="106"/>
  <c r="L21" i="106"/>
  <c r="J20" i="106"/>
  <c r="I20" i="106"/>
  <c r="O19" i="106"/>
  <c r="M19" i="106"/>
  <c r="L19" i="106"/>
  <c r="N19" i="106" s="1"/>
  <c r="M18" i="106"/>
  <c r="L18" i="106"/>
  <c r="N18" i="106" s="1"/>
  <c r="M17" i="106"/>
  <c r="L17" i="106"/>
  <c r="O17" i="106" s="1"/>
  <c r="M16" i="106"/>
  <c r="L16" i="106"/>
  <c r="J15" i="106"/>
  <c r="J14" i="106" s="1"/>
  <c r="I15" i="106"/>
  <c r="H14" i="106"/>
  <c r="G14" i="106"/>
  <c r="Z49" i="105"/>
  <c r="Z45" i="105"/>
  <c r="Z44" i="105"/>
  <c r="Z40" i="105"/>
  <c r="M32" i="105"/>
  <c r="P32" i="105" s="1"/>
  <c r="L32" i="105"/>
  <c r="M31" i="105"/>
  <c r="L31" i="105"/>
  <c r="M30" i="105"/>
  <c r="L30" i="105"/>
  <c r="M29" i="105"/>
  <c r="L29" i="105"/>
  <c r="M28" i="105"/>
  <c r="P28" i="105" s="1"/>
  <c r="L28" i="105"/>
  <c r="M27" i="105"/>
  <c r="L27" i="105"/>
  <c r="M26" i="105"/>
  <c r="L26" i="105"/>
  <c r="N26" i="105" s="1"/>
  <c r="M25" i="105"/>
  <c r="L25" i="105"/>
  <c r="J24" i="105"/>
  <c r="I24" i="105"/>
  <c r="M23" i="105"/>
  <c r="L23" i="105"/>
  <c r="O23" i="105" s="1"/>
  <c r="M22" i="105"/>
  <c r="L22" i="105"/>
  <c r="O22" i="105" s="1"/>
  <c r="M21" i="105"/>
  <c r="L21" i="105"/>
  <c r="J20" i="105"/>
  <c r="I20" i="105"/>
  <c r="M19" i="105"/>
  <c r="L19" i="105"/>
  <c r="O19" i="105" s="1"/>
  <c r="M18" i="105"/>
  <c r="O18" i="105" s="1"/>
  <c r="L18" i="105"/>
  <c r="M17" i="105"/>
  <c r="L17" i="105"/>
  <c r="M16" i="105"/>
  <c r="L16" i="105"/>
  <c r="J15" i="105"/>
  <c r="I15" i="105"/>
  <c r="J14" i="105"/>
  <c r="H14" i="105"/>
  <c r="G14" i="105"/>
  <c r="Z49" i="104"/>
  <c r="Z45" i="104"/>
  <c r="Z44" i="104"/>
  <c r="Z40" i="104"/>
  <c r="M32" i="104"/>
  <c r="L32" i="104"/>
  <c r="M31" i="104"/>
  <c r="L31" i="104"/>
  <c r="O31" i="104" s="1"/>
  <c r="M30" i="104"/>
  <c r="L30" i="104"/>
  <c r="N30" i="104" s="1"/>
  <c r="M29" i="104"/>
  <c r="L29" i="104"/>
  <c r="M28" i="104"/>
  <c r="L28" i="104"/>
  <c r="M27" i="104"/>
  <c r="L27" i="104"/>
  <c r="O26" i="104"/>
  <c r="M26" i="104"/>
  <c r="L26" i="104"/>
  <c r="N26" i="104" s="1"/>
  <c r="M25" i="104"/>
  <c r="L25" i="104"/>
  <c r="J24" i="104"/>
  <c r="I24" i="104"/>
  <c r="M23" i="104"/>
  <c r="L23" i="104"/>
  <c r="O23" i="104" s="1"/>
  <c r="M22" i="104"/>
  <c r="L22" i="104"/>
  <c r="O22" i="104" s="1"/>
  <c r="O21" i="104"/>
  <c r="N21" i="104"/>
  <c r="M21" i="104"/>
  <c r="L21" i="104"/>
  <c r="J20" i="104"/>
  <c r="I20" i="104"/>
  <c r="M19" i="104"/>
  <c r="L19" i="104"/>
  <c r="O19" i="104" s="1"/>
  <c r="M18" i="104"/>
  <c r="L18" i="104"/>
  <c r="M17" i="104"/>
  <c r="L17" i="104"/>
  <c r="M16" i="104"/>
  <c r="L16" i="104"/>
  <c r="O16" i="104" s="1"/>
  <c r="J15" i="104"/>
  <c r="J14" i="104" s="1"/>
  <c r="I15" i="104"/>
  <c r="H14" i="104"/>
  <c r="G14" i="104"/>
  <c r="J14" i="114" l="1"/>
  <c r="P30" i="105"/>
  <c r="P27" i="107"/>
  <c r="P16" i="108"/>
  <c r="P23" i="108"/>
  <c r="P27" i="108"/>
  <c r="P31" i="108"/>
  <c r="P28" i="109"/>
  <c r="P32" i="109"/>
  <c r="P19" i="110"/>
  <c r="N27" i="110"/>
  <c r="N30" i="111"/>
  <c r="N29" i="112"/>
  <c r="P19" i="115"/>
  <c r="N29" i="115"/>
  <c r="N18" i="118"/>
  <c r="N29" i="118"/>
  <c r="P22" i="119"/>
  <c r="P18" i="124"/>
  <c r="P22" i="124"/>
  <c r="N19" i="105"/>
  <c r="I14" i="109"/>
  <c r="N23" i="113"/>
  <c r="O23" i="122"/>
  <c r="O30" i="124"/>
  <c r="K12" i="129"/>
  <c r="L12" i="129" s="1"/>
  <c r="K12" i="146"/>
  <c r="L12" i="146" s="1"/>
  <c r="Z38" i="104"/>
  <c r="Z37" i="104" s="1"/>
  <c r="P16" i="105"/>
  <c r="P27" i="105"/>
  <c r="P31" i="105"/>
  <c r="P21" i="106"/>
  <c r="O31" i="106"/>
  <c r="N25" i="107"/>
  <c r="P17" i="108"/>
  <c r="P28" i="108"/>
  <c r="P32" i="108"/>
  <c r="P29" i="109"/>
  <c r="P16" i="110"/>
  <c r="N21" i="111"/>
  <c r="N30" i="112"/>
  <c r="P27" i="113"/>
  <c r="O28" i="114"/>
  <c r="Z38" i="117"/>
  <c r="Z37" i="117" s="1"/>
  <c r="N26" i="118"/>
  <c r="P17" i="120"/>
  <c r="N17" i="122"/>
  <c r="J14" i="124"/>
  <c r="N27" i="104"/>
  <c r="O17" i="105"/>
  <c r="I14" i="106"/>
  <c r="O18" i="106"/>
  <c r="N18" i="108"/>
  <c r="P29" i="108"/>
  <c r="P19" i="109"/>
  <c r="P17" i="110"/>
  <c r="N21" i="110"/>
  <c r="N17" i="115"/>
  <c r="P19" i="116"/>
  <c r="N26" i="116"/>
  <c r="N30" i="116"/>
  <c r="O30" i="120"/>
  <c r="N32" i="120"/>
  <c r="O25" i="123"/>
  <c r="O28" i="125"/>
  <c r="K12" i="145"/>
  <c r="L12" i="145" s="1"/>
  <c r="P22" i="106"/>
  <c r="O26" i="106"/>
  <c r="N19" i="109"/>
  <c r="O17" i="115"/>
  <c r="K12" i="131"/>
  <c r="L12" i="131" s="1"/>
  <c r="K12" i="135"/>
  <c r="L12" i="135" s="1"/>
  <c r="K12" i="144"/>
  <c r="L12" i="144" s="1"/>
  <c r="K12" i="148"/>
  <c r="L12" i="148" s="1"/>
  <c r="O27" i="104"/>
  <c r="O21" i="105"/>
  <c r="O25" i="105"/>
  <c r="O29" i="105"/>
  <c r="O16" i="106"/>
  <c r="O23" i="106"/>
  <c r="N30" i="106"/>
  <c r="P19" i="107"/>
  <c r="P22" i="107"/>
  <c r="O22" i="108"/>
  <c r="N30" i="108"/>
  <c r="Z38" i="108"/>
  <c r="Z37" i="108" s="1"/>
  <c r="P23" i="109"/>
  <c r="N18" i="110"/>
  <c r="N22" i="110"/>
  <c r="P22" i="111"/>
  <c r="P19" i="114"/>
  <c r="O28" i="115"/>
  <c r="P18" i="122"/>
  <c r="P29" i="122"/>
  <c r="P30" i="123"/>
  <c r="N18" i="104"/>
  <c r="O25" i="104"/>
  <c r="O28" i="104"/>
  <c r="O32" i="104"/>
  <c r="O16" i="107"/>
  <c r="N19" i="108"/>
  <c r="O25" i="118"/>
  <c r="O21" i="121"/>
  <c r="N25" i="124"/>
  <c r="O26" i="125"/>
  <c r="K12" i="126"/>
  <c r="K12" i="134"/>
  <c r="L12" i="134" s="1"/>
  <c r="K12" i="147"/>
  <c r="L12" i="147" s="1"/>
  <c r="Q20" i="105"/>
  <c r="O21" i="109"/>
  <c r="N21" i="109"/>
  <c r="O32" i="110"/>
  <c r="N32" i="110"/>
  <c r="O18" i="112"/>
  <c r="N18" i="112"/>
  <c r="N28" i="113"/>
  <c r="O28" i="113"/>
  <c r="O29" i="123"/>
  <c r="N29" i="123"/>
  <c r="P19" i="104"/>
  <c r="P31" i="104"/>
  <c r="P22" i="105"/>
  <c r="N27" i="105"/>
  <c r="O30" i="105"/>
  <c r="Z38" i="106"/>
  <c r="Z37" i="106" s="1"/>
  <c r="P16" i="107"/>
  <c r="N26" i="108"/>
  <c r="O26" i="108"/>
  <c r="N32" i="108"/>
  <c r="P21" i="109"/>
  <c r="O27" i="109"/>
  <c r="N27" i="109"/>
  <c r="O31" i="109"/>
  <c r="N31" i="109"/>
  <c r="P18" i="112"/>
  <c r="N16" i="113"/>
  <c r="O16" i="113"/>
  <c r="I14" i="114"/>
  <c r="P27" i="104"/>
  <c r="O26" i="105"/>
  <c r="O27" i="105"/>
  <c r="O31" i="105"/>
  <c r="P19" i="106"/>
  <c r="O16" i="111"/>
  <c r="N16" i="111"/>
  <c r="N17" i="112"/>
  <c r="P17" i="112"/>
  <c r="P23" i="112"/>
  <c r="N23" i="112"/>
  <c r="P25" i="113"/>
  <c r="O25" i="113"/>
  <c r="N25" i="113"/>
  <c r="P29" i="113"/>
  <c r="O29" i="113"/>
  <c r="N29" i="113"/>
  <c r="P23" i="114"/>
  <c r="O23" i="114"/>
  <c r="N23" i="114"/>
  <c r="J14" i="115"/>
  <c r="P31" i="115"/>
  <c r="N28" i="118"/>
  <c r="O28" i="118"/>
  <c r="N26" i="119"/>
  <c r="O26" i="119"/>
  <c r="O28" i="119"/>
  <c r="N28" i="119"/>
  <c r="N31" i="119"/>
  <c r="P17" i="121"/>
  <c r="P19" i="121"/>
  <c r="P25" i="121"/>
  <c r="P27" i="121"/>
  <c r="N32" i="121"/>
  <c r="O29" i="122"/>
  <c r="P17" i="123"/>
  <c r="O17" i="123"/>
  <c r="N17" i="123"/>
  <c r="N29" i="124"/>
  <c r="O29" i="124"/>
  <c r="N16" i="125"/>
  <c r="O16" i="125"/>
  <c r="P23" i="125"/>
  <c r="L12" i="126"/>
  <c r="L11" i="126" s="1"/>
  <c r="M11" i="126" s="1"/>
  <c r="O19" i="111"/>
  <c r="N19" i="111"/>
  <c r="N28" i="116"/>
  <c r="O28" i="116"/>
  <c r="P17" i="124"/>
  <c r="O17" i="124"/>
  <c r="N17" i="124"/>
  <c r="K17" i="39"/>
  <c r="P32" i="104"/>
  <c r="I14" i="105"/>
  <c r="P21" i="105"/>
  <c r="N31" i="105"/>
  <c r="N21" i="106"/>
  <c r="P21" i="107"/>
  <c r="P23" i="107"/>
  <c r="R20" i="107" s="1"/>
  <c r="P25" i="107"/>
  <c r="N27" i="108"/>
  <c r="N19" i="110"/>
  <c r="P19" i="111"/>
  <c r="P17" i="114"/>
  <c r="O17" i="114"/>
  <c r="N17" i="114"/>
  <c r="I14" i="117"/>
  <c r="P17" i="117"/>
  <c r="O17" i="117"/>
  <c r="N17" i="117"/>
  <c r="P27" i="117"/>
  <c r="P29" i="117"/>
  <c r="N29" i="117"/>
  <c r="O29" i="117"/>
  <c r="P19" i="120"/>
  <c r="O19" i="120"/>
  <c r="N19" i="120"/>
  <c r="O25" i="121"/>
  <c r="N25" i="121"/>
  <c r="N27" i="121"/>
  <c r="O27" i="121"/>
  <c r="O22" i="123"/>
  <c r="O23" i="125"/>
  <c r="N23" i="125"/>
  <c r="I4" i="39"/>
  <c r="I12" i="39"/>
  <c r="P16" i="104"/>
  <c r="N19" i="104"/>
  <c r="P28" i="104"/>
  <c r="N31" i="104"/>
  <c r="N21" i="105"/>
  <c r="O21" i="106"/>
  <c r="P31" i="106"/>
  <c r="P22" i="108"/>
  <c r="R20" i="108" s="1"/>
  <c r="N31" i="108"/>
  <c r="P27" i="109"/>
  <c r="P31" i="109"/>
  <c r="P18" i="110"/>
  <c r="R15" i="110" s="1"/>
  <c r="O21" i="110"/>
  <c r="P25" i="110"/>
  <c r="N18" i="111"/>
  <c r="O18" i="111"/>
  <c r="I14" i="104"/>
  <c r="O17" i="104"/>
  <c r="O18" i="104"/>
  <c r="P21" i="104"/>
  <c r="P22" i="104"/>
  <c r="O29" i="104"/>
  <c r="O30" i="104"/>
  <c r="O16" i="105"/>
  <c r="Q15" i="105" s="1"/>
  <c r="N18" i="105"/>
  <c r="P19" i="105"/>
  <c r="O28" i="105"/>
  <c r="N30" i="105"/>
  <c r="O32" i="105"/>
  <c r="Z38" i="105"/>
  <c r="Z37" i="105" s="1"/>
  <c r="P16" i="106"/>
  <c r="O22" i="106"/>
  <c r="Q20" i="106" s="1"/>
  <c r="N26" i="106"/>
  <c r="P27" i="106"/>
  <c r="P28" i="106"/>
  <c r="N27" i="107"/>
  <c r="I14" i="108"/>
  <c r="P19" i="108"/>
  <c r="O27" i="108"/>
  <c r="P30" i="108"/>
  <c r="P22" i="109"/>
  <c r="N26" i="109"/>
  <c r="P26" i="109"/>
  <c r="O28" i="109"/>
  <c r="N28" i="109"/>
  <c r="N30" i="109"/>
  <c r="O30" i="109"/>
  <c r="O19" i="110"/>
  <c r="O31" i="110"/>
  <c r="P16" i="111"/>
  <c r="P23" i="111"/>
  <c r="R20" i="111" s="1"/>
  <c r="P25" i="111"/>
  <c r="P19" i="112"/>
  <c r="O25" i="112"/>
  <c r="N28" i="112"/>
  <c r="O28" i="112"/>
  <c r="O17" i="113"/>
  <c r="Z38" i="113"/>
  <c r="Z37" i="113" s="1"/>
  <c r="N16" i="114"/>
  <c r="O16" i="114"/>
  <c r="N18" i="114"/>
  <c r="P32" i="114"/>
  <c r="P23" i="115"/>
  <c r="N23" i="115"/>
  <c r="O23" i="115"/>
  <c r="P23" i="118"/>
  <c r="N23" i="118"/>
  <c r="O23" i="118"/>
  <c r="O22" i="124"/>
  <c r="P27" i="124"/>
  <c r="K12" i="140"/>
  <c r="L12" i="140" s="1"/>
  <c r="P32" i="106"/>
  <c r="N17" i="107"/>
  <c r="P30" i="107"/>
  <c r="J14" i="108"/>
  <c r="N17" i="108"/>
  <c r="N23" i="108"/>
  <c r="O16" i="109"/>
  <c r="P17" i="109"/>
  <c r="J14" i="110"/>
  <c r="P21" i="110"/>
  <c r="P22" i="110"/>
  <c r="N26" i="110"/>
  <c r="P27" i="110"/>
  <c r="P28" i="110"/>
  <c r="N30" i="110"/>
  <c r="P31" i="110"/>
  <c r="P32" i="110"/>
  <c r="Z38" i="110"/>
  <c r="Z37" i="110" s="1"/>
  <c r="I14" i="111"/>
  <c r="O22" i="111"/>
  <c r="N29" i="111"/>
  <c r="J14" i="112"/>
  <c r="P23" i="113"/>
  <c r="P25" i="114"/>
  <c r="P29" i="114"/>
  <c r="Z38" i="114"/>
  <c r="Z37" i="114" s="1"/>
  <c r="N16" i="116"/>
  <c r="P25" i="116"/>
  <c r="O25" i="116"/>
  <c r="N25" i="116"/>
  <c r="P29" i="116"/>
  <c r="O29" i="116"/>
  <c r="N29" i="116"/>
  <c r="O23" i="117"/>
  <c r="J14" i="117"/>
  <c r="I14" i="118"/>
  <c r="J14" i="119"/>
  <c r="P26" i="119"/>
  <c r="P28" i="119"/>
  <c r="N18" i="120"/>
  <c r="O18" i="120"/>
  <c r="P29" i="120"/>
  <c r="P22" i="121"/>
  <c r="O22" i="121"/>
  <c r="N22" i="121"/>
  <c r="O26" i="121"/>
  <c r="N26" i="121"/>
  <c r="P28" i="121"/>
  <c r="O28" i="121"/>
  <c r="N28" i="121"/>
  <c r="Z38" i="121"/>
  <c r="Z37" i="121" s="1"/>
  <c r="P16" i="122"/>
  <c r="N16" i="122"/>
  <c r="P31" i="122"/>
  <c r="Z38" i="122"/>
  <c r="Z37" i="122" s="1"/>
  <c r="P29" i="123"/>
  <c r="N22" i="125"/>
  <c r="O22" i="125"/>
  <c r="P31" i="125"/>
  <c r="K12" i="137"/>
  <c r="L12" i="137" s="1"/>
  <c r="L11" i="137" s="1"/>
  <c r="M11" i="137" s="1"/>
  <c r="O32" i="108"/>
  <c r="N18" i="109"/>
  <c r="J14" i="109"/>
  <c r="N26" i="111"/>
  <c r="I14" i="112"/>
  <c r="P25" i="112"/>
  <c r="P29" i="112"/>
  <c r="Z38" i="112"/>
  <c r="Z37" i="112" s="1"/>
  <c r="P17" i="113"/>
  <c r="J14" i="113"/>
  <c r="N28" i="114"/>
  <c r="N28" i="115"/>
  <c r="Z38" i="116"/>
  <c r="Z37" i="116" s="1"/>
  <c r="N16" i="117"/>
  <c r="O16" i="117"/>
  <c r="P25" i="117"/>
  <c r="N25" i="117"/>
  <c r="P17" i="118"/>
  <c r="N17" i="118"/>
  <c r="O29" i="118"/>
  <c r="P23" i="119"/>
  <c r="R20" i="119" s="1"/>
  <c r="O23" i="119"/>
  <c r="N23" i="119"/>
  <c r="O27" i="119"/>
  <c r="N27" i="119"/>
  <c r="O31" i="119"/>
  <c r="P18" i="120"/>
  <c r="N18" i="122"/>
  <c r="I14" i="122"/>
  <c r="N22" i="122"/>
  <c r="O22" i="122"/>
  <c r="P23" i="123"/>
  <c r="O23" i="123"/>
  <c r="O30" i="123"/>
  <c r="N32" i="123"/>
  <c r="O32" i="123"/>
  <c r="P23" i="124"/>
  <c r="O23" i="124"/>
  <c r="N32" i="124"/>
  <c r="O32" i="124"/>
  <c r="O17" i="125"/>
  <c r="N17" i="125"/>
  <c r="J14" i="125"/>
  <c r="P27" i="125"/>
  <c r="K12" i="127"/>
  <c r="L12" i="127" s="1"/>
  <c r="L11" i="127" s="1"/>
  <c r="M11" i="127" s="1"/>
  <c r="K12" i="143"/>
  <c r="L12" i="143" s="1"/>
  <c r="N16" i="115"/>
  <c r="P25" i="115"/>
  <c r="P27" i="115"/>
  <c r="P29" i="115"/>
  <c r="Z38" i="115"/>
  <c r="Z37" i="115" s="1"/>
  <c r="P17" i="116"/>
  <c r="P23" i="116"/>
  <c r="P32" i="116"/>
  <c r="N28" i="117"/>
  <c r="N16" i="118"/>
  <c r="J14" i="118"/>
  <c r="P21" i="120"/>
  <c r="P21" i="121"/>
  <c r="P31" i="121"/>
  <c r="P23" i="122"/>
  <c r="P19" i="123"/>
  <c r="P21" i="123"/>
  <c r="P25" i="123"/>
  <c r="P26" i="123"/>
  <c r="P21" i="124"/>
  <c r="P25" i="124"/>
  <c r="P26" i="124"/>
  <c r="P29" i="124"/>
  <c r="P30" i="124"/>
  <c r="Z38" i="125"/>
  <c r="Z37" i="125" s="1"/>
  <c r="J14" i="116"/>
  <c r="P23" i="117"/>
  <c r="P25" i="118"/>
  <c r="P29" i="118"/>
  <c r="Z38" i="118"/>
  <c r="Z37" i="118" s="1"/>
  <c r="P17" i="119"/>
  <c r="P25" i="120"/>
  <c r="P27" i="120"/>
  <c r="P31" i="120"/>
  <c r="P32" i="120"/>
  <c r="Z38" i="120"/>
  <c r="Z37" i="120" s="1"/>
  <c r="I14" i="121"/>
  <c r="J14" i="121"/>
  <c r="P30" i="121"/>
  <c r="P32" i="121"/>
  <c r="J14" i="123"/>
  <c r="O18" i="123"/>
  <c r="N22" i="123"/>
  <c r="O18" i="124"/>
  <c r="N22" i="124"/>
  <c r="P25" i="125"/>
  <c r="N28" i="125"/>
  <c r="P29" i="125"/>
  <c r="N32" i="125"/>
  <c r="K12" i="133"/>
  <c r="L12" i="133" s="1"/>
  <c r="L11" i="133" s="1"/>
  <c r="M11" i="133" s="1"/>
  <c r="K12" i="141"/>
  <c r="L12" i="141" s="1"/>
  <c r="L11" i="149"/>
  <c r="M11" i="149" s="1"/>
  <c r="L11" i="141"/>
  <c r="M11" i="141" s="1"/>
  <c r="G12" i="39"/>
  <c r="H12" i="39"/>
  <c r="L11" i="148"/>
  <c r="M11" i="148" s="1"/>
  <c r="L11" i="146"/>
  <c r="M11" i="146" s="1"/>
  <c r="L11" i="145"/>
  <c r="M11" i="145" s="1"/>
  <c r="L11" i="143"/>
  <c r="M11" i="143" s="1"/>
  <c r="L11" i="140"/>
  <c r="M11" i="140" s="1"/>
  <c r="L11" i="138"/>
  <c r="M11" i="138" s="1"/>
  <c r="L11" i="135"/>
  <c r="M11" i="135" s="1"/>
  <c r="L11" i="132"/>
  <c r="M11" i="132" s="1"/>
  <c r="L11" i="130"/>
  <c r="M11" i="130" s="1"/>
  <c r="L11" i="129"/>
  <c r="M11" i="129" s="1"/>
  <c r="L18" i="39"/>
  <c r="L11" i="128"/>
  <c r="M11" i="128" s="1"/>
  <c r="L11" i="131"/>
  <c r="M11" i="131" s="1"/>
  <c r="L11" i="136"/>
  <c r="M11" i="136" s="1"/>
  <c r="L11" i="139"/>
  <c r="M11" i="139" s="1"/>
  <c r="L11" i="144"/>
  <c r="M11" i="144" s="1"/>
  <c r="L11" i="147"/>
  <c r="M11" i="147" s="1"/>
  <c r="L11" i="134"/>
  <c r="M11" i="134" s="1"/>
  <c r="L11" i="142"/>
  <c r="M11" i="142" s="1"/>
  <c r="Q15" i="104"/>
  <c r="Q24" i="106"/>
  <c r="Q20" i="104"/>
  <c r="Q24" i="105"/>
  <c r="Q15" i="106"/>
  <c r="P17" i="104"/>
  <c r="P25" i="104"/>
  <c r="P29" i="104"/>
  <c r="P23" i="105"/>
  <c r="R20" i="105" s="1"/>
  <c r="U20" i="105" s="1"/>
  <c r="P23" i="106"/>
  <c r="R20" i="106" s="1"/>
  <c r="O25" i="108"/>
  <c r="N25" i="108"/>
  <c r="O29" i="109"/>
  <c r="N29" i="109"/>
  <c r="O17" i="111"/>
  <c r="Q15" i="111" s="1"/>
  <c r="N17" i="111"/>
  <c r="O27" i="111"/>
  <c r="N27" i="111"/>
  <c r="N32" i="112"/>
  <c r="O32" i="112"/>
  <c r="P18" i="119"/>
  <c r="O18" i="119"/>
  <c r="N18" i="119"/>
  <c r="O19" i="125"/>
  <c r="N19" i="125"/>
  <c r="P19" i="125"/>
  <c r="P18" i="104"/>
  <c r="N22" i="104"/>
  <c r="N16" i="105"/>
  <c r="N22" i="105"/>
  <c r="N28" i="105"/>
  <c r="N32" i="105"/>
  <c r="N16" i="106"/>
  <c r="P18" i="106"/>
  <c r="N22" i="106"/>
  <c r="P26" i="106"/>
  <c r="N28" i="106"/>
  <c r="P30" i="106"/>
  <c r="N32" i="106"/>
  <c r="N16" i="107"/>
  <c r="N21" i="107"/>
  <c r="N22" i="107"/>
  <c r="O23" i="107"/>
  <c r="P26" i="107"/>
  <c r="R24" i="107" s="1"/>
  <c r="N31" i="107"/>
  <c r="N32" i="107"/>
  <c r="P18" i="108"/>
  <c r="R15" i="108" s="1"/>
  <c r="N28" i="108"/>
  <c r="R20" i="109"/>
  <c r="N32" i="109"/>
  <c r="N16" i="110"/>
  <c r="O23" i="110"/>
  <c r="N23" i="110"/>
  <c r="N28" i="110"/>
  <c r="N22" i="112"/>
  <c r="P22" i="112"/>
  <c r="O22" i="112"/>
  <c r="O27" i="112"/>
  <c r="N27" i="112"/>
  <c r="P18" i="113"/>
  <c r="O18" i="113"/>
  <c r="O21" i="113"/>
  <c r="N21" i="113"/>
  <c r="P21" i="113"/>
  <c r="P30" i="113"/>
  <c r="O30" i="113"/>
  <c r="N22" i="114"/>
  <c r="P22" i="114"/>
  <c r="O22" i="114"/>
  <c r="O27" i="114"/>
  <c r="N27" i="114"/>
  <c r="P18" i="115"/>
  <c r="O18" i="115"/>
  <c r="O21" i="115"/>
  <c r="N21" i="115"/>
  <c r="P21" i="115"/>
  <c r="P30" i="115"/>
  <c r="O30" i="115"/>
  <c r="N22" i="116"/>
  <c r="P22" i="116"/>
  <c r="O22" i="116"/>
  <c r="O27" i="116"/>
  <c r="N27" i="116"/>
  <c r="P18" i="117"/>
  <c r="O18" i="117"/>
  <c r="O21" i="117"/>
  <c r="N21" i="117"/>
  <c r="P21" i="117"/>
  <c r="P30" i="117"/>
  <c r="O30" i="117"/>
  <c r="N22" i="118"/>
  <c r="P22" i="118"/>
  <c r="O22" i="118"/>
  <c r="O27" i="118"/>
  <c r="N27" i="118"/>
  <c r="N16" i="119"/>
  <c r="P16" i="119"/>
  <c r="O16" i="119"/>
  <c r="N28" i="124"/>
  <c r="O28" i="124"/>
  <c r="P28" i="124"/>
  <c r="O31" i="124"/>
  <c r="N31" i="124"/>
  <c r="P31" i="124"/>
  <c r="P26" i="125"/>
  <c r="N26" i="125"/>
  <c r="P30" i="125"/>
  <c r="N30" i="125"/>
  <c r="N17" i="104"/>
  <c r="N23" i="104"/>
  <c r="N25" i="104"/>
  <c r="N29" i="104"/>
  <c r="N17" i="105"/>
  <c r="N23" i="105"/>
  <c r="N25" i="105"/>
  <c r="N29" i="105"/>
  <c r="N17" i="106"/>
  <c r="N23" i="106"/>
  <c r="N25" i="106"/>
  <c r="N29" i="106"/>
  <c r="O17" i="107"/>
  <c r="Q15" i="107" s="1"/>
  <c r="N18" i="107"/>
  <c r="O21" i="107"/>
  <c r="Q20" i="107" s="1"/>
  <c r="O28" i="107"/>
  <c r="N29" i="107"/>
  <c r="O31" i="107"/>
  <c r="N21" i="108"/>
  <c r="N22" i="108"/>
  <c r="O23" i="108"/>
  <c r="P26" i="108"/>
  <c r="O29" i="108"/>
  <c r="N29" i="108"/>
  <c r="P18" i="109"/>
  <c r="N22" i="109"/>
  <c r="O25" i="109"/>
  <c r="N25" i="109"/>
  <c r="P30" i="109"/>
  <c r="R24" i="109" s="1"/>
  <c r="O17" i="110"/>
  <c r="N17" i="110"/>
  <c r="O22" i="110"/>
  <c r="Q20" i="110" s="1"/>
  <c r="P26" i="110"/>
  <c r="R24" i="110" s="1"/>
  <c r="O29" i="110"/>
  <c r="N29" i="110"/>
  <c r="P18" i="111"/>
  <c r="N22" i="111"/>
  <c r="O25" i="111"/>
  <c r="N25" i="111"/>
  <c r="P27" i="111"/>
  <c r="N16" i="112"/>
  <c r="O16" i="112"/>
  <c r="P27" i="112"/>
  <c r="P32" i="112"/>
  <c r="N18" i="113"/>
  <c r="N30" i="113"/>
  <c r="N32" i="113"/>
  <c r="O32" i="113"/>
  <c r="P27" i="114"/>
  <c r="N18" i="115"/>
  <c r="N30" i="115"/>
  <c r="N32" i="115"/>
  <c r="O32" i="115"/>
  <c r="P27" i="116"/>
  <c r="N18" i="117"/>
  <c r="N30" i="117"/>
  <c r="N32" i="117"/>
  <c r="O32" i="117"/>
  <c r="P27" i="118"/>
  <c r="N26" i="120"/>
  <c r="P26" i="120"/>
  <c r="O26" i="120"/>
  <c r="O18" i="121"/>
  <c r="N18" i="121"/>
  <c r="P18" i="121"/>
  <c r="N21" i="122"/>
  <c r="O21" i="122"/>
  <c r="Q20" i="122" s="1"/>
  <c r="P21" i="122"/>
  <c r="R20" i="122" s="1"/>
  <c r="N26" i="123"/>
  <c r="N28" i="123"/>
  <c r="O28" i="123"/>
  <c r="P28" i="123"/>
  <c r="N16" i="124"/>
  <c r="O16" i="124"/>
  <c r="P16" i="124"/>
  <c r="P23" i="104"/>
  <c r="P17" i="105"/>
  <c r="P25" i="105"/>
  <c r="P29" i="105"/>
  <c r="P17" i="106"/>
  <c r="P25" i="106"/>
  <c r="P29" i="106"/>
  <c r="P18" i="107"/>
  <c r="R15" i="107" s="1"/>
  <c r="O17" i="109"/>
  <c r="Q15" i="109" s="1"/>
  <c r="N17" i="109"/>
  <c r="O25" i="110"/>
  <c r="N25" i="110"/>
  <c r="N32" i="114"/>
  <c r="O32" i="114"/>
  <c r="N32" i="116"/>
  <c r="O32" i="116"/>
  <c r="N32" i="118"/>
  <c r="O32" i="118"/>
  <c r="P16" i="120"/>
  <c r="R15" i="120" s="1"/>
  <c r="O16" i="120"/>
  <c r="N16" i="120"/>
  <c r="N16" i="104"/>
  <c r="P26" i="104"/>
  <c r="N28" i="104"/>
  <c r="P30" i="104"/>
  <c r="N32" i="104"/>
  <c r="P18" i="105"/>
  <c r="P26" i="105"/>
  <c r="O22" i="107"/>
  <c r="N23" i="107"/>
  <c r="O25" i="107"/>
  <c r="O32" i="107"/>
  <c r="N16" i="108"/>
  <c r="O17" i="108"/>
  <c r="Q15" i="108" s="1"/>
  <c r="O21" i="108"/>
  <c r="Q20" i="108" s="1"/>
  <c r="O28" i="108"/>
  <c r="O30" i="108"/>
  <c r="O23" i="109"/>
  <c r="Q20" i="109" s="1"/>
  <c r="N23" i="109"/>
  <c r="O26" i="109"/>
  <c r="O32" i="109"/>
  <c r="I14" i="110"/>
  <c r="O16" i="110"/>
  <c r="O18" i="110"/>
  <c r="P23" i="110"/>
  <c r="R20" i="110" s="1"/>
  <c r="O28" i="110"/>
  <c r="O30" i="110"/>
  <c r="O23" i="111"/>
  <c r="Q20" i="111" s="1"/>
  <c r="N23" i="111"/>
  <c r="O26" i="111"/>
  <c r="N28" i="111"/>
  <c r="O28" i="111"/>
  <c r="O17" i="112"/>
  <c r="O21" i="112"/>
  <c r="Q20" i="112" s="1"/>
  <c r="N21" i="112"/>
  <c r="P21" i="112"/>
  <c r="R20" i="112" s="1"/>
  <c r="U20" i="112" s="1"/>
  <c r="P30" i="112"/>
  <c r="O30" i="112"/>
  <c r="N22" i="113"/>
  <c r="P22" i="113"/>
  <c r="O22" i="113"/>
  <c r="O27" i="113"/>
  <c r="N27" i="113"/>
  <c r="P18" i="114"/>
  <c r="O18" i="114"/>
  <c r="O21" i="114"/>
  <c r="N21" i="114"/>
  <c r="P21" i="114"/>
  <c r="R20" i="114" s="1"/>
  <c r="P30" i="114"/>
  <c r="O30" i="114"/>
  <c r="N22" i="115"/>
  <c r="P22" i="115"/>
  <c r="O22" i="115"/>
  <c r="O27" i="115"/>
  <c r="N27" i="115"/>
  <c r="P18" i="116"/>
  <c r="O18" i="116"/>
  <c r="O21" i="116"/>
  <c r="N21" i="116"/>
  <c r="P21" i="116"/>
  <c r="P30" i="116"/>
  <c r="O30" i="116"/>
  <c r="N22" i="117"/>
  <c r="P22" i="117"/>
  <c r="O22" i="117"/>
  <c r="O27" i="117"/>
  <c r="N27" i="117"/>
  <c r="P18" i="118"/>
  <c r="O18" i="118"/>
  <c r="O21" i="118"/>
  <c r="N21" i="118"/>
  <c r="P21" i="118"/>
  <c r="P30" i="118"/>
  <c r="O30" i="118"/>
  <c r="N22" i="119"/>
  <c r="O22" i="119"/>
  <c r="N30" i="119"/>
  <c r="P30" i="119"/>
  <c r="O30" i="119"/>
  <c r="P26" i="111"/>
  <c r="R24" i="111" s="1"/>
  <c r="O31" i="111"/>
  <c r="N32" i="111"/>
  <c r="O19" i="112"/>
  <c r="N19" i="112"/>
  <c r="P26" i="112"/>
  <c r="O26" i="112"/>
  <c r="P28" i="112"/>
  <c r="O31" i="112"/>
  <c r="N31" i="112"/>
  <c r="P16" i="113"/>
  <c r="O19" i="113"/>
  <c r="N19" i="113"/>
  <c r="P26" i="113"/>
  <c r="O26" i="113"/>
  <c r="P28" i="113"/>
  <c r="O31" i="113"/>
  <c r="N31" i="113"/>
  <c r="P16" i="114"/>
  <c r="O19" i="114"/>
  <c r="N19" i="114"/>
  <c r="P26" i="114"/>
  <c r="O26" i="114"/>
  <c r="P28" i="114"/>
  <c r="O31" i="114"/>
  <c r="N31" i="114"/>
  <c r="P16" i="115"/>
  <c r="O19" i="115"/>
  <c r="N19" i="115"/>
  <c r="P26" i="115"/>
  <c r="O26" i="115"/>
  <c r="P28" i="115"/>
  <c r="O31" i="115"/>
  <c r="N31" i="115"/>
  <c r="P16" i="116"/>
  <c r="O19" i="116"/>
  <c r="N19" i="116"/>
  <c r="P26" i="116"/>
  <c r="O26" i="116"/>
  <c r="P28" i="116"/>
  <c r="O31" i="116"/>
  <c r="N31" i="116"/>
  <c r="P16" i="117"/>
  <c r="O19" i="117"/>
  <c r="N19" i="117"/>
  <c r="P26" i="117"/>
  <c r="O26" i="117"/>
  <c r="P28" i="117"/>
  <c r="O31" i="117"/>
  <c r="N31" i="117"/>
  <c r="P16" i="118"/>
  <c r="O19" i="118"/>
  <c r="N19" i="118"/>
  <c r="P26" i="118"/>
  <c r="O26" i="118"/>
  <c r="P28" i="118"/>
  <c r="O31" i="118"/>
  <c r="N31" i="118"/>
  <c r="O21" i="119"/>
  <c r="N21" i="119"/>
  <c r="O29" i="119"/>
  <c r="N29" i="119"/>
  <c r="O32" i="119"/>
  <c r="I14" i="120"/>
  <c r="P22" i="120"/>
  <c r="R20" i="120" s="1"/>
  <c r="O22" i="120"/>
  <c r="O25" i="120"/>
  <c r="N25" i="120"/>
  <c r="O28" i="120"/>
  <c r="O17" i="121"/>
  <c r="N17" i="121"/>
  <c r="P29" i="121"/>
  <c r="O29" i="121"/>
  <c r="P25" i="122"/>
  <c r="O25" i="122"/>
  <c r="N25" i="122"/>
  <c r="N32" i="122"/>
  <c r="O32" i="122"/>
  <c r="Z38" i="111"/>
  <c r="Z37" i="111" s="1"/>
  <c r="O19" i="119"/>
  <c r="N19" i="119"/>
  <c r="P32" i="119"/>
  <c r="N32" i="119"/>
  <c r="P28" i="120"/>
  <c r="N28" i="120"/>
  <c r="N29" i="121"/>
  <c r="P17" i="122"/>
  <c r="R15" i="122" s="1"/>
  <c r="O17" i="122"/>
  <c r="Q15" i="122" s="1"/>
  <c r="O26" i="122"/>
  <c r="N26" i="122"/>
  <c r="O28" i="122"/>
  <c r="N28" i="122"/>
  <c r="P28" i="122"/>
  <c r="O23" i="120"/>
  <c r="N23" i="120"/>
  <c r="P23" i="121"/>
  <c r="R20" i="121" s="1"/>
  <c r="O23" i="121"/>
  <c r="Q20" i="121" s="1"/>
  <c r="N23" i="121"/>
  <c r="P26" i="122"/>
  <c r="N31" i="122"/>
  <c r="O31" i="122"/>
  <c r="N16" i="123"/>
  <c r="O16" i="123"/>
  <c r="O31" i="123"/>
  <c r="N31" i="123"/>
  <c r="O19" i="124"/>
  <c r="N19" i="124"/>
  <c r="O25" i="119"/>
  <c r="N25" i="119"/>
  <c r="O17" i="120"/>
  <c r="N17" i="120"/>
  <c r="O29" i="120"/>
  <c r="N29" i="120"/>
  <c r="P16" i="121"/>
  <c r="O16" i="121"/>
  <c r="N19" i="121"/>
  <c r="O19" i="121"/>
  <c r="O31" i="121"/>
  <c r="O19" i="122"/>
  <c r="N27" i="122"/>
  <c r="O27" i="122"/>
  <c r="O30" i="122"/>
  <c r="N30" i="122"/>
  <c r="O19" i="123"/>
  <c r="N19" i="123"/>
  <c r="P31" i="123"/>
  <c r="P19" i="124"/>
  <c r="P18" i="125"/>
  <c r="N18" i="125"/>
  <c r="O27" i="123"/>
  <c r="N27" i="123"/>
  <c r="O27" i="124"/>
  <c r="N27" i="124"/>
  <c r="O27" i="125"/>
  <c r="N27" i="125"/>
  <c r="O31" i="125"/>
  <c r="N31" i="125"/>
  <c r="N21" i="121"/>
  <c r="O30" i="121"/>
  <c r="N31" i="121"/>
  <c r="O18" i="122"/>
  <c r="N19" i="122"/>
  <c r="N29" i="122"/>
  <c r="N18" i="123"/>
  <c r="O21" i="123"/>
  <c r="N21" i="123"/>
  <c r="O26" i="123"/>
  <c r="N30" i="123"/>
  <c r="Z38" i="123"/>
  <c r="Z37" i="123" s="1"/>
  <c r="N18" i="124"/>
  <c r="O21" i="124"/>
  <c r="Q20" i="124" s="1"/>
  <c r="N21" i="124"/>
  <c r="O26" i="124"/>
  <c r="N30" i="124"/>
  <c r="O18" i="125"/>
  <c r="Q15" i="125" s="1"/>
  <c r="O21" i="125"/>
  <c r="Q20" i="125" s="1"/>
  <c r="N21" i="125"/>
  <c r="P32" i="124"/>
  <c r="P16" i="125"/>
  <c r="P22" i="125"/>
  <c r="R20" i="125" s="1"/>
  <c r="U20" i="125" s="1"/>
  <c r="P28" i="125"/>
  <c r="P32" i="125"/>
  <c r="D175" i="35"/>
  <c r="Q24" i="121" l="1"/>
  <c r="Q24" i="104"/>
  <c r="R15" i="125"/>
  <c r="U15" i="125" s="1"/>
  <c r="Q24" i="114"/>
  <c r="R15" i="123"/>
  <c r="R20" i="124"/>
  <c r="U20" i="124" s="1"/>
  <c r="U15" i="107"/>
  <c r="U15" i="108"/>
  <c r="R15" i="112"/>
  <c r="R24" i="121"/>
  <c r="R20" i="123"/>
  <c r="U20" i="121"/>
  <c r="Q20" i="119"/>
  <c r="U20" i="119" s="1"/>
  <c r="Q24" i="118"/>
  <c r="S24" i="118" s="1"/>
  <c r="R15" i="118"/>
  <c r="Q24" i="116"/>
  <c r="R15" i="116"/>
  <c r="Q24" i="115"/>
  <c r="Q24" i="113"/>
  <c r="R15" i="113"/>
  <c r="R24" i="119"/>
  <c r="Q20" i="118"/>
  <c r="Q24" i="117"/>
  <c r="S24" i="117" s="1"/>
  <c r="R24" i="106"/>
  <c r="U24" i="106" s="1"/>
  <c r="R15" i="105"/>
  <c r="S15" i="105" s="1"/>
  <c r="R24" i="120"/>
  <c r="R15" i="109"/>
  <c r="U15" i="109" s="1"/>
  <c r="Q15" i="115"/>
  <c r="Q24" i="112"/>
  <c r="T24" i="112" s="1"/>
  <c r="R15" i="104"/>
  <c r="U15" i="104" s="1"/>
  <c r="Q24" i="123"/>
  <c r="R24" i="105"/>
  <c r="R24" i="108"/>
  <c r="Q15" i="119"/>
  <c r="R24" i="125"/>
  <c r="Q20" i="123"/>
  <c r="U20" i="123" s="1"/>
  <c r="Q24" i="125"/>
  <c r="S24" i="125" s="1"/>
  <c r="Q15" i="121"/>
  <c r="Q24" i="119"/>
  <c r="R24" i="122"/>
  <c r="Q20" i="120"/>
  <c r="U20" i="120" s="1"/>
  <c r="R24" i="118"/>
  <c r="R24" i="117"/>
  <c r="R24" i="116"/>
  <c r="R24" i="115"/>
  <c r="S24" i="115" s="1"/>
  <c r="R24" i="114"/>
  <c r="U24" i="114" s="1"/>
  <c r="R24" i="113"/>
  <c r="U24" i="113" s="1"/>
  <c r="R24" i="112"/>
  <c r="Q15" i="118"/>
  <c r="Q15" i="114"/>
  <c r="U20" i="110"/>
  <c r="R15" i="106"/>
  <c r="U15" i="106" s="1"/>
  <c r="R20" i="104"/>
  <c r="U20" i="104" s="1"/>
  <c r="R24" i="123"/>
  <c r="U24" i="123" s="1"/>
  <c r="U20" i="122"/>
  <c r="R15" i="111"/>
  <c r="U15" i="111" s="1"/>
  <c r="R24" i="124"/>
  <c r="R20" i="117"/>
  <c r="Q15" i="113"/>
  <c r="K12" i="39"/>
  <c r="S15" i="122"/>
  <c r="T15" i="122"/>
  <c r="S20" i="111"/>
  <c r="T20" i="111"/>
  <c r="T24" i="118"/>
  <c r="S24" i="116"/>
  <c r="T24" i="116"/>
  <c r="S24" i="113"/>
  <c r="T24" i="113"/>
  <c r="S20" i="109"/>
  <c r="T20" i="109"/>
  <c r="S15" i="108"/>
  <c r="T15" i="108"/>
  <c r="T15" i="105"/>
  <c r="S15" i="107"/>
  <c r="T15" i="107"/>
  <c r="S24" i="112"/>
  <c r="U20" i="106"/>
  <c r="S20" i="106"/>
  <c r="T20" i="106"/>
  <c r="U24" i="118"/>
  <c r="U24" i="117"/>
  <c r="U24" i="116"/>
  <c r="S15" i="109"/>
  <c r="T15" i="109"/>
  <c r="U14" i="106"/>
  <c r="T20" i="125"/>
  <c r="S20" i="125"/>
  <c r="U15" i="122"/>
  <c r="S15" i="121"/>
  <c r="S24" i="121"/>
  <c r="T24" i="121"/>
  <c r="S24" i="114"/>
  <c r="T24" i="114"/>
  <c r="T15" i="106"/>
  <c r="S15" i="106"/>
  <c r="S20" i="110"/>
  <c r="T20" i="110"/>
  <c r="T15" i="125"/>
  <c r="S15" i="125"/>
  <c r="S24" i="123"/>
  <c r="T24" i="123"/>
  <c r="S15" i="118"/>
  <c r="Q20" i="116"/>
  <c r="R20" i="115"/>
  <c r="T15" i="113"/>
  <c r="S15" i="113"/>
  <c r="U20" i="111"/>
  <c r="T24" i="105"/>
  <c r="S24" i="105"/>
  <c r="S15" i="104"/>
  <c r="T15" i="104"/>
  <c r="T20" i="105"/>
  <c r="U24" i="121"/>
  <c r="Q15" i="123"/>
  <c r="R20" i="118"/>
  <c r="U20" i="118" s="1"/>
  <c r="Q15" i="116"/>
  <c r="Q20" i="114"/>
  <c r="Q15" i="120"/>
  <c r="U15" i="120" s="1"/>
  <c r="Q24" i="110"/>
  <c r="U24" i="110" s="1"/>
  <c r="R15" i="124"/>
  <c r="T20" i="122"/>
  <c r="S20" i="122"/>
  <c r="R15" i="119"/>
  <c r="U15" i="119" s="1"/>
  <c r="Q20" i="117"/>
  <c r="U20" i="117" s="1"/>
  <c r="R20" i="113"/>
  <c r="S15" i="111"/>
  <c r="T15" i="111"/>
  <c r="Q24" i="108"/>
  <c r="U24" i="108" s="1"/>
  <c r="S20" i="104"/>
  <c r="S20" i="105"/>
  <c r="S20" i="107"/>
  <c r="T20" i="107"/>
  <c r="Q20" i="113"/>
  <c r="U20" i="109"/>
  <c r="T20" i="124"/>
  <c r="S20" i="124"/>
  <c r="R15" i="121"/>
  <c r="U15" i="121" s="1"/>
  <c r="Q24" i="124"/>
  <c r="T20" i="123"/>
  <c r="S20" i="123"/>
  <c r="T20" i="121"/>
  <c r="S20" i="121"/>
  <c r="Q24" i="122"/>
  <c r="Q24" i="120"/>
  <c r="U24" i="120" s="1"/>
  <c r="S20" i="119"/>
  <c r="R15" i="117"/>
  <c r="R15" i="115"/>
  <c r="U15" i="115" s="1"/>
  <c r="R15" i="114"/>
  <c r="U15" i="114" s="1"/>
  <c r="U15" i="113"/>
  <c r="R20" i="116"/>
  <c r="S15" i="114"/>
  <c r="T20" i="112"/>
  <c r="S20" i="112"/>
  <c r="Q15" i="110"/>
  <c r="T20" i="108"/>
  <c r="S20" i="108"/>
  <c r="Q24" i="107"/>
  <c r="U24" i="105"/>
  <c r="Q15" i="124"/>
  <c r="Q15" i="112"/>
  <c r="Q24" i="111"/>
  <c r="U24" i="111" s="1"/>
  <c r="U14" i="111" s="1"/>
  <c r="Q24" i="109"/>
  <c r="Q15" i="117"/>
  <c r="Q20" i="115"/>
  <c r="U20" i="108"/>
  <c r="U20" i="107"/>
  <c r="R24" i="104"/>
  <c r="U24" i="104" s="1"/>
  <c r="T24" i="106"/>
  <c r="S24" i="106"/>
  <c r="D174" i="35"/>
  <c r="U14" i="104" l="1"/>
  <c r="U24" i="119"/>
  <c r="S20" i="118"/>
  <c r="T20" i="118"/>
  <c r="T24" i="117"/>
  <c r="U15" i="118"/>
  <c r="U14" i="118" s="1"/>
  <c r="U15" i="116"/>
  <c r="T20" i="119"/>
  <c r="T15" i="118"/>
  <c r="U24" i="115"/>
  <c r="T24" i="125"/>
  <c r="T14" i="125" s="1"/>
  <c r="U15" i="105"/>
  <c r="U14" i="108"/>
  <c r="U14" i="119"/>
  <c r="T15" i="119"/>
  <c r="T20" i="120"/>
  <c r="S24" i="119"/>
  <c r="T24" i="115"/>
  <c r="U24" i="125"/>
  <c r="U14" i="125" s="1"/>
  <c r="T20" i="104"/>
  <c r="S20" i="120"/>
  <c r="T24" i="119"/>
  <c r="U24" i="112"/>
  <c r="U14" i="120"/>
  <c r="T15" i="123"/>
  <c r="S15" i="123"/>
  <c r="U15" i="123"/>
  <c r="U14" i="123" s="1"/>
  <c r="V14" i="105"/>
  <c r="T14" i="105"/>
  <c r="T15" i="110"/>
  <c r="S15" i="110"/>
  <c r="U15" i="110"/>
  <c r="U14" i="110" s="1"/>
  <c r="T15" i="114"/>
  <c r="S24" i="124"/>
  <c r="T24" i="124"/>
  <c r="T20" i="113"/>
  <c r="T14" i="113" s="1"/>
  <c r="S20" i="113"/>
  <c r="U20" i="113"/>
  <c r="V14" i="113" s="1"/>
  <c r="U14" i="105"/>
  <c r="T20" i="115"/>
  <c r="S20" i="115"/>
  <c r="T15" i="112"/>
  <c r="S15" i="112"/>
  <c r="U15" i="112"/>
  <c r="T24" i="107"/>
  <c r="W14" i="107" s="1"/>
  <c r="S24" i="107"/>
  <c r="U20" i="116"/>
  <c r="U14" i="116" s="1"/>
  <c r="U14" i="121"/>
  <c r="S24" i="104"/>
  <c r="S15" i="115"/>
  <c r="T24" i="108"/>
  <c r="T14" i="108" s="1"/>
  <c r="S24" i="108"/>
  <c r="T20" i="117"/>
  <c r="S20" i="117"/>
  <c r="U15" i="124"/>
  <c r="T15" i="116"/>
  <c r="S15" i="116"/>
  <c r="W14" i="105"/>
  <c r="X14" i="105" s="1"/>
  <c r="U20" i="115"/>
  <c r="U14" i="115" s="1"/>
  <c r="T15" i="121"/>
  <c r="U24" i="107"/>
  <c r="U14" i="107" s="1"/>
  <c r="V14" i="109"/>
  <c r="V14" i="107"/>
  <c r="V14" i="108"/>
  <c r="W14" i="108" s="1"/>
  <c r="X14" i="108" s="1"/>
  <c r="V14" i="122"/>
  <c r="T24" i="109"/>
  <c r="T14" i="109" s="1"/>
  <c r="S24" i="109"/>
  <c r="T24" i="122"/>
  <c r="T14" i="122" s="1"/>
  <c r="S24" i="122"/>
  <c r="T15" i="120"/>
  <c r="S15" i="120"/>
  <c r="V14" i="119"/>
  <c r="W14" i="119" s="1"/>
  <c r="X14" i="119" s="1"/>
  <c r="V14" i="106"/>
  <c r="W14" i="106" s="1"/>
  <c r="T14" i="106"/>
  <c r="U24" i="122"/>
  <c r="U14" i="122" s="1"/>
  <c r="T24" i="111"/>
  <c r="T14" i="111" s="1"/>
  <c r="S24" i="111"/>
  <c r="T20" i="114"/>
  <c r="S20" i="114"/>
  <c r="T20" i="116"/>
  <c r="S20" i="116"/>
  <c r="U24" i="109"/>
  <c r="U14" i="109" s="1"/>
  <c r="T15" i="117"/>
  <c r="S15" i="117"/>
  <c r="T15" i="124"/>
  <c r="S15" i="124"/>
  <c r="U15" i="117"/>
  <c r="U14" i="117" s="1"/>
  <c r="T24" i="120"/>
  <c r="S24" i="120"/>
  <c r="T24" i="104"/>
  <c r="T14" i="104" s="1"/>
  <c r="T15" i="115"/>
  <c r="V14" i="111"/>
  <c r="T24" i="110"/>
  <c r="S24" i="110"/>
  <c r="V14" i="104"/>
  <c r="S15" i="119"/>
  <c r="T14" i="118"/>
  <c r="V14" i="118"/>
  <c r="W14" i="118" s="1"/>
  <c r="V14" i="125"/>
  <c r="U20" i="114"/>
  <c r="U14" i="114" s="1"/>
  <c r="U24" i="124"/>
  <c r="W14" i="111"/>
  <c r="C153" i="34"/>
  <c r="E154" i="34"/>
  <c r="D154" i="34"/>
  <c r="C154" i="34"/>
  <c r="E153" i="34"/>
  <c r="D153" i="34"/>
  <c r="C71" i="34"/>
  <c r="E47" i="34"/>
  <c r="D47" i="34"/>
  <c r="C47" i="34"/>
  <c r="E30" i="34"/>
  <c r="D30" i="34"/>
  <c r="C31" i="34"/>
  <c r="C30" i="34"/>
  <c r="D31" i="34"/>
  <c r="E31" i="34"/>
  <c r="T14" i="119" l="1"/>
  <c r="U14" i="112"/>
  <c r="W14" i="122"/>
  <c r="X14" i="122" s="1"/>
  <c r="Y14" i="122" s="1"/>
  <c r="T14" i="107"/>
  <c r="X14" i="111"/>
  <c r="X14" i="118"/>
  <c r="Y14" i="118" s="1"/>
  <c r="Z14" i="105"/>
  <c r="Z11" i="105" s="1"/>
  <c r="Z10" i="105" s="1"/>
  <c r="AA10" i="105" s="1"/>
  <c r="Y14" i="105"/>
  <c r="W14" i="125"/>
  <c r="X14" i="125" s="1"/>
  <c r="U14" i="113"/>
  <c r="Z14" i="111"/>
  <c r="Z11" i="111" s="1"/>
  <c r="Z10" i="111" s="1"/>
  <c r="AA10" i="111" s="1"/>
  <c r="X14" i="107"/>
  <c r="Z14" i="107" s="1"/>
  <c r="Z11" i="107" s="1"/>
  <c r="Z10" i="107" s="1"/>
  <c r="AA10" i="107" s="1"/>
  <c r="Y14" i="108"/>
  <c r="X14" i="106"/>
  <c r="Z14" i="106" s="1"/>
  <c r="Z11" i="106" s="1"/>
  <c r="Z10" i="106" s="1"/>
  <c r="AA10" i="106" s="1"/>
  <c r="T14" i="117"/>
  <c r="V14" i="117"/>
  <c r="W14" i="117" s="1"/>
  <c r="V14" i="121"/>
  <c r="T14" i="121"/>
  <c r="Z14" i="119"/>
  <c r="Z11" i="119" s="1"/>
  <c r="Z10" i="119" s="1"/>
  <c r="AA10" i="119" s="1"/>
  <c r="Y14" i="119"/>
  <c r="Z14" i="118"/>
  <c r="Z11" i="118" s="1"/>
  <c r="Z10" i="118" s="1"/>
  <c r="AA10" i="118" s="1"/>
  <c r="W14" i="113"/>
  <c r="W14" i="104"/>
  <c r="X14" i="104" s="1"/>
  <c r="Y14" i="104" s="1"/>
  <c r="Z14" i="108"/>
  <c r="Z11" i="108" s="1"/>
  <c r="Z10" i="108" s="1"/>
  <c r="AA10" i="108" s="1"/>
  <c r="T14" i="115"/>
  <c r="V14" i="115"/>
  <c r="T14" i="124"/>
  <c r="V14" i="124"/>
  <c r="W14" i="124" s="1"/>
  <c r="W14" i="109"/>
  <c r="Y14" i="111"/>
  <c r="Y14" i="125"/>
  <c r="U14" i="124"/>
  <c r="T14" i="112"/>
  <c r="V14" i="112"/>
  <c r="W14" i="112" s="1"/>
  <c r="W14" i="115"/>
  <c r="T14" i="114"/>
  <c r="V14" i="114"/>
  <c r="T14" i="123"/>
  <c r="V14" i="123"/>
  <c r="W14" i="123" s="1"/>
  <c r="V14" i="120"/>
  <c r="W14" i="120" s="1"/>
  <c r="X14" i="120" s="1"/>
  <c r="T14" i="120"/>
  <c r="T14" i="116"/>
  <c r="V14" i="116"/>
  <c r="Z14" i="125"/>
  <c r="Z11" i="125" s="1"/>
  <c r="Z10" i="125" s="1"/>
  <c r="AA10" i="125" s="1"/>
  <c r="V14" i="110"/>
  <c r="W14" i="110" s="1"/>
  <c r="T14" i="110"/>
  <c r="D20" i="34"/>
  <c r="C20" i="34"/>
  <c r="C135" i="34"/>
  <c r="C74" i="34"/>
  <c r="D74" i="34"/>
  <c r="E74" i="34"/>
  <c r="E71" i="34"/>
  <c r="D71" i="34"/>
  <c r="X14" i="115" l="1"/>
  <c r="X14" i="112"/>
  <c r="Z14" i="112" s="1"/>
  <c r="Z11" i="112" s="1"/>
  <c r="Z10" i="112" s="1"/>
  <c r="AA10" i="112" s="1"/>
  <c r="Z14" i="122"/>
  <c r="Z11" i="122" s="1"/>
  <c r="Z10" i="122" s="1"/>
  <c r="AA10" i="122" s="1"/>
  <c r="X14" i="123"/>
  <c r="Z14" i="123" s="1"/>
  <c r="Z11" i="123" s="1"/>
  <c r="Z10" i="123" s="1"/>
  <c r="AA10" i="123" s="1"/>
  <c r="Y14" i="107"/>
  <c r="Y14" i="120"/>
  <c r="Y14" i="115"/>
  <c r="Z14" i="115"/>
  <c r="Z11" i="115" s="1"/>
  <c r="Z10" i="115" s="1"/>
  <c r="AA10" i="115" s="1"/>
  <c r="Z14" i="120"/>
  <c r="Z11" i="120" s="1"/>
  <c r="Z10" i="120" s="1"/>
  <c r="AA10" i="120" s="1"/>
  <c r="X14" i="110"/>
  <c r="Y14" i="110" s="1"/>
  <c r="X14" i="113"/>
  <c r="Z14" i="113" s="1"/>
  <c r="Z11" i="113" s="1"/>
  <c r="Z10" i="113" s="1"/>
  <c r="AA10" i="113" s="1"/>
  <c r="Y14" i="106"/>
  <c r="Y14" i="123"/>
  <c r="X14" i="124"/>
  <c r="Z14" i="124" s="1"/>
  <c r="Z11" i="124" s="1"/>
  <c r="Z10" i="124" s="1"/>
  <c r="AA10" i="124" s="1"/>
  <c r="Y14" i="113"/>
  <c r="Y14" i="112"/>
  <c r="X14" i="117"/>
  <c r="Y14" i="117" s="1"/>
  <c r="X14" i="109"/>
  <c r="Z14" i="109" s="1"/>
  <c r="Z11" i="109" s="1"/>
  <c r="Z10" i="109" s="1"/>
  <c r="AA10" i="109" s="1"/>
  <c r="W14" i="116"/>
  <c r="W14" i="114"/>
  <c r="X14" i="116"/>
  <c r="W14" i="121"/>
  <c r="X14" i="121" s="1"/>
  <c r="Y14" i="121" s="1"/>
  <c r="Z14" i="104"/>
  <c r="Z11" i="104" s="1"/>
  <c r="Z10" i="104" s="1"/>
  <c r="AA10" i="104" s="1"/>
  <c r="Y14" i="124" l="1"/>
  <c r="Z14" i="110"/>
  <c r="Z11" i="110" s="1"/>
  <c r="Z10" i="110" s="1"/>
  <c r="AA10" i="110" s="1"/>
  <c r="Y14" i="109"/>
  <c r="Y14" i="116"/>
  <c r="X14" i="114"/>
  <c r="Y14" i="114" s="1"/>
  <c r="Z14" i="121"/>
  <c r="Z11" i="121" s="1"/>
  <c r="Z10" i="121" s="1"/>
  <c r="AA10" i="121" s="1"/>
  <c r="Z14" i="116"/>
  <c r="Z11" i="116" s="1"/>
  <c r="Z10" i="116" s="1"/>
  <c r="AA10" i="116" s="1"/>
  <c r="Z14" i="117"/>
  <c r="Z11" i="117" s="1"/>
  <c r="Z10" i="117" s="1"/>
  <c r="AA10" i="117" s="1"/>
  <c r="I190" i="35"/>
  <c r="Z14" i="114" l="1"/>
  <c r="Z11" i="114" s="1"/>
  <c r="Z10" i="114" s="1"/>
  <c r="AA10" i="114" s="1"/>
  <c r="I168" i="35"/>
  <c r="K168" i="35" s="1"/>
  <c r="I139" i="35"/>
  <c r="K139" i="35" s="1"/>
  <c r="I132" i="35"/>
  <c r="K132" i="35" s="1"/>
  <c r="I127" i="35"/>
  <c r="K127" i="35" s="1"/>
  <c r="I145" i="35" l="1"/>
  <c r="K145" i="35" s="1"/>
  <c r="P19" i="103" l="1"/>
  <c r="N19" i="103" s="1"/>
  <c r="P20" i="103"/>
  <c r="N20" i="103" s="1"/>
  <c r="P21" i="103"/>
  <c r="N21" i="103" s="1"/>
  <c r="P22" i="103"/>
  <c r="N22" i="103" s="1"/>
  <c r="P23" i="103"/>
  <c r="N23" i="103" s="1"/>
  <c r="P24" i="103"/>
  <c r="N24" i="103" s="1"/>
  <c r="P25" i="103"/>
  <c r="N25" i="103" s="1"/>
  <c r="P26" i="103"/>
  <c r="N26" i="103" s="1"/>
  <c r="P27" i="103"/>
  <c r="N27" i="103" s="1"/>
  <c r="P28" i="103"/>
  <c r="N28" i="103" s="1"/>
  <c r="J19" i="103"/>
  <c r="I19" i="103" s="1"/>
  <c r="J20" i="103"/>
  <c r="I20" i="103" s="1"/>
  <c r="J21" i="103"/>
  <c r="I21" i="103" s="1"/>
  <c r="J22" i="103"/>
  <c r="I22" i="103" s="1"/>
  <c r="J23" i="103"/>
  <c r="I23" i="103" s="1"/>
  <c r="J24" i="103"/>
  <c r="I24" i="103" s="1"/>
  <c r="J25" i="103"/>
  <c r="I25" i="103" s="1"/>
  <c r="J26" i="103"/>
  <c r="I26" i="103" s="1"/>
  <c r="J27" i="103"/>
  <c r="I27" i="103" s="1"/>
  <c r="J28" i="103"/>
  <c r="I28" i="103" s="1"/>
  <c r="I19" i="35" l="1"/>
  <c r="K19" i="35" s="1"/>
  <c r="I17" i="35"/>
  <c r="K17" i="35" s="1"/>
  <c r="D94" i="35" l="1"/>
  <c r="D92" i="35"/>
  <c r="D78" i="35"/>
  <c r="D77" i="35"/>
  <c r="P9" i="103" l="1"/>
  <c r="N9" i="103" s="1"/>
  <c r="J9" i="103"/>
  <c r="I9" i="103" s="1"/>
  <c r="P18" i="103"/>
  <c r="N18" i="103" s="1"/>
  <c r="P17" i="103"/>
  <c r="N17" i="103" s="1"/>
  <c r="P16" i="103"/>
  <c r="N16" i="103" s="1"/>
  <c r="P15" i="103"/>
  <c r="N15" i="103" s="1"/>
  <c r="P14" i="103"/>
  <c r="N14" i="103" s="1"/>
  <c r="P13" i="103"/>
  <c r="N13" i="103" s="1"/>
  <c r="P12" i="103"/>
  <c r="N12" i="103" s="1"/>
  <c r="P11" i="103"/>
  <c r="N11" i="103" s="1"/>
  <c r="P10" i="103"/>
  <c r="N10" i="103" s="1"/>
  <c r="J18" i="103"/>
  <c r="I18" i="103" s="1"/>
  <c r="J17" i="103"/>
  <c r="I17" i="103" s="1"/>
  <c r="J16" i="103"/>
  <c r="I16" i="103" s="1"/>
  <c r="J15" i="103"/>
  <c r="I15" i="103" s="1"/>
  <c r="J14" i="103"/>
  <c r="I14" i="103" s="1"/>
  <c r="J13" i="103"/>
  <c r="I13" i="103" s="1"/>
  <c r="J12" i="103"/>
  <c r="I12" i="103" s="1"/>
  <c r="J11" i="103"/>
  <c r="I11" i="103" s="1"/>
  <c r="J10" i="103"/>
  <c r="I10" i="103" s="1"/>
  <c r="C49" i="1"/>
  <c r="C18" i="1"/>
  <c r="C10" i="1"/>
  <c r="K8" i="44" l="1"/>
  <c r="H13" i="45"/>
  <c r="V20" i="45"/>
  <c r="U20" i="45"/>
  <c r="Y20" i="45"/>
  <c r="X20" i="45"/>
  <c r="W13" i="45"/>
  <c r="W20" i="45" s="1"/>
  <c r="C139" i="34" s="1"/>
  <c r="F49" i="23"/>
  <c r="F47" i="23"/>
  <c r="F51" i="23"/>
  <c r="F50" i="23"/>
  <c r="F48" i="23"/>
  <c r="G25" i="23"/>
  <c r="G24" i="23"/>
  <c r="G23" i="23"/>
  <c r="G22" i="23"/>
  <c r="G21" i="23"/>
  <c r="G10" i="23"/>
  <c r="G11" i="23"/>
  <c r="G12" i="23"/>
  <c r="G13" i="23"/>
  <c r="G9" i="23"/>
  <c r="K6" i="27"/>
  <c r="N6" i="27" s="1"/>
  <c r="K13" i="27"/>
  <c r="K8" i="27"/>
  <c r="K9" i="27"/>
  <c r="K10" i="27"/>
  <c r="K11" i="27"/>
  <c r="K12" i="27"/>
  <c r="K14" i="27"/>
  <c r="K15" i="27"/>
  <c r="C18" i="30"/>
  <c r="D138" i="34"/>
  <c r="D137" i="34"/>
  <c r="D136" i="34"/>
  <c r="E13" i="45"/>
  <c r="E20" i="45" s="1"/>
  <c r="B134" i="35" l="1"/>
  <c r="D135" i="34" l="1"/>
  <c r="C15" i="30"/>
  <c r="D15" i="30" s="1"/>
  <c r="C10" i="30" l="1"/>
  <c r="E20" i="34"/>
  <c r="F20" i="34"/>
  <c r="G20" i="34"/>
  <c r="H20" i="34"/>
  <c r="I20" i="34"/>
  <c r="J20" i="34"/>
  <c r="K20" i="34"/>
  <c r="L20" i="34"/>
  <c r="M20" i="34"/>
  <c r="N20" i="34"/>
  <c r="O20" i="34"/>
  <c r="P20" i="34"/>
  <c r="C9" i="33"/>
  <c r="E9" i="34" l="1"/>
  <c r="E13" i="34" s="1"/>
  <c r="C9" i="34"/>
  <c r="C13" i="34" s="1"/>
  <c r="D9" i="34"/>
  <c r="D13" i="34" s="1"/>
  <c r="C7" i="30"/>
  <c r="K190" i="35"/>
  <c r="C6" i="33"/>
  <c r="C25" i="33" s="1"/>
  <c r="I30" i="35" l="1"/>
  <c r="K30" i="35" s="1"/>
  <c r="I28" i="35"/>
  <c r="K28" i="35" s="1"/>
  <c r="I26" i="35"/>
  <c r="K26" i="35" s="1"/>
  <c r="I24" i="35"/>
  <c r="K24" i="35" s="1"/>
  <c r="I21" i="35"/>
  <c r="K21" i="35" s="1"/>
  <c r="I15" i="35"/>
  <c r="K15" i="35" s="1"/>
  <c r="I13" i="35"/>
  <c r="K13" i="35" s="1"/>
  <c r="I11" i="35"/>
  <c r="K11" i="35" s="1"/>
  <c r="D151" i="35" l="1"/>
  <c r="C5" i="33"/>
  <c r="C7" i="2" s="1"/>
  <c r="D48" i="35" s="1"/>
  <c r="N8" i="27"/>
  <c r="N10" i="27"/>
  <c r="N12" i="27"/>
  <c r="N14" i="27"/>
  <c r="I7" i="35"/>
  <c r="K7" i="35" s="1"/>
  <c r="I9" i="35"/>
  <c r="K9" i="35" s="1"/>
  <c r="O14" i="40"/>
  <c r="L16" i="55"/>
  <c r="M16" i="55"/>
  <c r="L17" i="55"/>
  <c r="M17" i="55"/>
  <c r="L18" i="55"/>
  <c r="M18" i="55"/>
  <c r="L19" i="55"/>
  <c r="M19" i="55"/>
  <c r="L21" i="55"/>
  <c r="M21" i="55"/>
  <c r="L22" i="55"/>
  <c r="M22" i="55"/>
  <c r="N22" i="55" s="1"/>
  <c r="L23" i="55"/>
  <c r="M23" i="55"/>
  <c r="L25" i="55"/>
  <c r="M25" i="55"/>
  <c r="L26" i="55"/>
  <c r="M26" i="55"/>
  <c r="L27" i="55"/>
  <c r="M27" i="55"/>
  <c r="P27" i="55" s="1"/>
  <c r="L28" i="55"/>
  <c r="M28" i="55"/>
  <c r="L29" i="55"/>
  <c r="N29" i="55" s="1"/>
  <c r="M29" i="55"/>
  <c r="L30" i="55"/>
  <c r="M30" i="55"/>
  <c r="L31" i="55"/>
  <c r="M31" i="55"/>
  <c r="L32" i="55"/>
  <c r="M32" i="55"/>
  <c r="N25" i="55"/>
  <c r="Z44" i="55"/>
  <c r="L44" i="36" s="1"/>
  <c r="Z45" i="55"/>
  <c r="L45" i="36" s="1"/>
  <c r="Z40" i="55"/>
  <c r="L40" i="36" s="1"/>
  <c r="L17" i="41"/>
  <c r="C8" i="30"/>
  <c r="D80" i="35"/>
  <c r="C11" i="30"/>
  <c r="C19" i="30"/>
  <c r="D19" i="30" s="1"/>
  <c r="L12" i="40"/>
  <c r="M12" i="40"/>
  <c r="L13" i="40"/>
  <c r="L9" i="40" s="1"/>
  <c r="M13" i="40"/>
  <c r="C12" i="30"/>
  <c r="D7" i="30"/>
  <c r="D12" i="30"/>
  <c r="D10" i="30"/>
  <c r="D57" i="35"/>
  <c r="D58" i="35"/>
  <c r="D59" i="35"/>
  <c r="D60" i="35"/>
  <c r="D61" i="35"/>
  <c r="D62" i="35"/>
  <c r="C99" i="34"/>
  <c r="D17" i="30"/>
  <c r="D90" i="35" s="1"/>
  <c r="D139" i="34"/>
  <c r="T13" i="45"/>
  <c r="T20" i="45" s="1"/>
  <c r="S13" i="45"/>
  <c r="S20" i="45" s="1"/>
  <c r="R13" i="45"/>
  <c r="R20" i="45" s="1"/>
  <c r="P13" i="45"/>
  <c r="O13" i="45"/>
  <c r="G13" i="45"/>
  <c r="G20" i="45" s="1"/>
  <c r="F13" i="45"/>
  <c r="D88" i="35"/>
  <c r="C9" i="30"/>
  <c r="D9" i="30" s="1"/>
  <c r="L10" i="44"/>
  <c r="L9" i="44"/>
  <c r="L8" i="44"/>
  <c r="L18" i="41"/>
  <c r="H20" i="45"/>
  <c r="F20" i="45"/>
  <c r="Z49" i="55"/>
  <c r="L49" i="36" s="1"/>
  <c r="AE15" i="38"/>
  <c r="AD15" i="38"/>
  <c r="AC15" i="38"/>
  <c r="AB15" i="38"/>
  <c r="AA15" i="38"/>
  <c r="Z15" i="38"/>
  <c r="Y15" i="38"/>
  <c r="X15" i="38"/>
  <c r="W15" i="38"/>
  <c r="V15" i="38"/>
  <c r="AE12" i="38"/>
  <c r="AD12" i="38"/>
  <c r="AC12" i="38"/>
  <c r="AB12" i="38"/>
  <c r="AA12" i="38"/>
  <c r="Z12" i="38"/>
  <c r="Y12" i="38"/>
  <c r="Y7" i="38" s="1"/>
  <c r="X12" i="38"/>
  <c r="W12" i="38"/>
  <c r="V12" i="38"/>
  <c r="AE9" i="38"/>
  <c r="AD9" i="38"/>
  <c r="AC9" i="38"/>
  <c r="AB9" i="38"/>
  <c r="AA9" i="38"/>
  <c r="AA7" i="38" s="1"/>
  <c r="Z9" i="38"/>
  <c r="Y9" i="38"/>
  <c r="X9" i="38"/>
  <c r="W9" i="38"/>
  <c r="V9" i="38"/>
  <c r="T15" i="38"/>
  <c r="T12" i="38"/>
  <c r="T9" i="38"/>
  <c r="S15" i="38"/>
  <c r="R15" i="38"/>
  <c r="Q15" i="38"/>
  <c r="P15" i="38"/>
  <c r="O15" i="38"/>
  <c r="N15" i="38"/>
  <c r="M15" i="38"/>
  <c r="L15" i="38"/>
  <c r="K15" i="38"/>
  <c r="S12" i="38"/>
  <c r="R12" i="38"/>
  <c r="Q12" i="38"/>
  <c r="P12" i="38"/>
  <c r="O12" i="38"/>
  <c r="N12" i="38"/>
  <c r="M12" i="38"/>
  <c r="L12" i="38"/>
  <c r="K12" i="38"/>
  <c r="S9" i="38"/>
  <c r="R9" i="38"/>
  <c r="Q9" i="38"/>
  <c r="P9" i="38"/>
  <c r="O9" i="38"/>
  <c r="N9" i="38"/>
  <c r="M9" i="38"/>
  <c r="L9" i="38"/>
  <c r="K9" i="38"/>
  <c r="I16" i="38"/>
  <c r="I15" i="38" s="1"/>
  <c r="I13" i="38"/>
  <c r="I12" i="38" s="1"/>
  <c r="I10" i="38"/>
  <c r="I9" i="38" s="1"/>
  <c r="H16" i="38"/>
  <c r="H15" i="38" s="1"/>
  <c r="H13" i="38"/>
  <c r="H12" i="38" s="1"/>
  <c r="H10" i="38"/>
  <c r="H9" i="38" s="1"/>
  <c r="G15" i="38"/>
  <c r="F15" i="38"/>
  <c r="E15" i="38"/>
  <c r="D15" i="38"/>
  <c r="G12" i="38"/>
  <c r="F12" i="38"/>
  <c r="E12" i="38"/>
  <c r="D12" i="38"/>
  <c r="G9" i="38"/>
  <c r="F9" i="38"/>
  <c r="E9" i="38"/>
  <c r="D9" i="38"/>
  <c r="U7" i="38"/>
  <c r="AN7" i="38"/>
  <c r="AM7" i="38"/>
  <c r="AL7" i="38"/>
  <c r="AK7" i="38"/>
  <c r="K7" i="44"/>
  <c r="J9" i="40"/>
  <c r="I9" i="40"/>
  <c r="H9" i="40"/>
  <c r="J59" i="40"/>
  <c r="I59" i="40"/>
  <c r="J57" i="40"/>
  <c r="I57" i="40"/>
  <c r="J56" i="40"/>
  <c r="I56" i="40"/>
  <c r="J55" i="40"/>
  <c r="I55" i="40"/>
  <c r="J54" i="40"/>
  <c r="I54" i="40"/>
  <c r="J53" i="40"/>
  <c r="I53" i="40"/>
  <c r="J52" i="40"/>
  <c r="I52" i="40"/>
  <c r="J51" i="40"/>
  <c r="I51" i="40"/>
  <c r="J50" i="40"/>
  <c r="I50" i="40"/>
  <c r="J49" i="40"/>
  <c r="I49" i="40"/>
  <c r="J48" i="40"/>
  <c r="I48" i="40"/>
  <c r="J47" i="40"/>
  <c r="I47" i="40"/>
  <c r="J46" i="40"/>
  <c r="I46" i="40"/>
  <c r="J45" i="40"/>
  <c r="I45" i="40"/>
  <c r="J44" i="40"/>
  <c r="I44" i="40"/>
  <c r="J43" i="40"/>
  <c r="I43" i="40"/>
  <c r="J42" i="40"/>
  <c r="I42" i="40"/>
  <c r="J41" i="40"/>
  <c r="I41" i="40"/>
  <c r="J40" i="40"/>
  <c r="I40" i="40"/>
  <c r="J39" i="40"/>
  <c r="I39" i="40"/>
  <c r="J38" i="40"/>
  <c r="I38" i="40"/>
  <c r="J37" i="40"/>
  <c r="I37" i="40"/>
  <c r="J36" i="40"/>
  <c r="I36" i="40"/>
  <c r="J35" i="40"/>
  <c r="I35" i="40"/>
  <c r="J34" i="40"/>
  <c r="I34" i="40"/>
  <c r="J33" i="40"/>
  <c r="I33" i="40"/>
  <c r="J32" i="40"/>
  <c r="I32" i="40"/>
  <c r="J31" i="40"/>
  <c r="I31" i="40"/>
  <c r="J30" i="40"/>
  <c r="I30" i="40"/>
  <c r="J29" i="40"/>
  <c r="I29" i="40"/>
  <c r="J28" i="40"/>
  <c r="I28" i="40"/>
  <c r="J27" i="40"/>
  <c r="I27" i="40"/>
  <c r="J26" i="40"/>
  <c r="I26" i="40"/>
  <c r="J25" i="40"/>
  <c r="I25" i="40"/>
  <c r="K9" i="41"/>
  <c r="J9" i="41"/>
  <c r="I9" i="41"/>
  <c r="H9" i="41"/>
  <c r="G9" i="41"/>
  <c r="F7" i="44"/>
  <c r="E7" i="44"/>
  <c r="D7" i="44"/>
  <c r="D141" i="34" s="1"/>
  <c r="J24" i="55"/>
  <c r="J24" i="36" s="1"/>
  <c r="J20" i="55"/>
  <c r="J20" i="36" s="1"/>
  <c r="J15" i="55"/>
  <c r="J15" i="36" s="1"/>
  <c r="I24" i="55"/>
  <c r="I24" i="36" s="1"/>
  <c r="I20" i="55"/>
  <c r="I20" i="36" s="1"/>
  <c r="I15" i="55"/>
  <c r="H14" i="55"/>
  <c r="H14" i="36" s="1"/>
  <c r="G14" i="55"/>
  <c r="G14" i="36" s="1"/>
  <c r="D36" i="35"/>
  <c r="C46" i="1"/>
  <c r="D41" i="35" s="1"/>
  <c r="C37" i="1"/>
  <c r="C34" i="1" s="1"/>
  <c r="D39" i="35" s="1"/>
  <c r="W7" i="38" l="1"/>
  <c r="AE7" i="38"/>
  <c r="AC7" i="38"/>
  <c r="G7" i="38"/>
  <c r="P17" i="55"/>
  <c r="Z7" i="38"/>
  <c r="J14" i="55"/>
  <c r="J14" i="36" s="1"/>
  <c r="N7" i="38"/>
  <c r="R7" i="38"/>
  <c r="T7" i="38"/>
  <c r="O23" i="55"/>
  <c r="I14" i="55"/>
  <c r="I14" i="36" s="1"/>
  <c r="I15" i="36"/>
  <c r="N31" i="55"/>
  <c r="P19" i="55"/>
  <c r="O17" i="55"/>
  <c r="O27" i="55"/>
  <c r="P31" i="55"/>
  <c r="K7" i="38"/>
  <c r="O7" i="38"/>
  <c r="S7" i="38"/>
  <c r="V7" i="38"/>
  <c r="AD7" i="38"/>
  <c r="O32" i="55"/>
  <c r="P30" i="55"/>
  <c r="N17" i="55"/>
  <c r="AO7" i="38"/>
  <c r="L48" i="36" s="1"/>
  <c r="X7" i="38"/>
  <c r="AB7" i="38"/>
  <c r="M9" i="40"/>
  <c r="L9" i="41"/>
  <c r="M9" i="41" s="1"/>
  <c r="P32" i="55"/>
  <c r="P26" i="55"/>
  <c r="P23" i="55"/>
  <c r="O22" i="55"/>
  <c r="N27" i="55"/>
  <c r="N32" i="55"/>
  <c r="O28" i="55"/>
  <c r="P28" i="55"/>
  <c r="O21" i="55"/>
  <c r="Q20" i="55" s="1"/>
  <c r="N21" i="55"/>
  <c r="E7" i="38"/>
  <c r="H7" i="38"/>
  <c r="I7" i="38"/>
  <c r="M7" i="38"/>
  <c r="Q7" i="38"/>
  <c r="N28" i="55"/>
  <c r="O26" i="55"/>
  <c r="O16" i="55"/>
  <c r="P16" i="55"/>
  <c r="O31" i="55"/>
  <c r="P29" i="55"/>
  <c r="P18" i="55"/>
  <c r="O18" i="55"/>
  <c r="N16" i="55"/>
  <c r="D7" i="38"/>
  <c r="Z38" i="55"/>
  <c r="N19" i="55"/>
  <c r="F7" i="38"/>
  <c r="O30" i="55"/>
  <c r="P25" i="55"/>
  <c r="N23" i="55"/>
  <c r="P21" i="55"/>
  <c r="C102" i="34"/>
  <c r="L17" i="39"/>
  <c r="L7" i="38"/>
  <c r="P7" i="38"/>
  <c r="O29" i="55"/>
  <c r="O25" i="55"/>
  <c r="P22" i="55"/>
  <c r="N18" i="55"/>
  <c r="N30" i="55"/>
  <c r="N26" i="55"/>
  <c r="O19" i="55"/>
  <c r="L7" i="44"/>
  <c r="C141" i="34"/>
  <c r="D82" i="35"/>
  <c r="D11" i="30"/>
  <c r="D84" i="35"/>
  <c r="D8" i="30"/>
  <c r="D18" i="30"/>
  <c r="C5" i="22"/>
  <c r="D153" i="35" s="1"/>
  <c r="D155" i="35" s="1"/>
  <c r="C7" i="1"/>
  <c r="N9" i="27"/>
  <c r="N11" i="27"/>
  <c r="N13" i="27"/>
  <c r="N15" i="27"/>
  <c r="N7" i="27"/>
  <c r="D47" i="35"/>
  <c r="R15" i="55" l="1"/>
  <c r="Z37" i="55"/>
  <c r="L37" i="36" s="1"/>
  <c r="L38" i="36"/>
  <c r="Q15" i="55"/>
  <c r="U15" i="55" s="1"/>
  <c r="R20" i="55"/>
  <c r="U20" i="55" s="1"/>
  <c r="Q24" i="55"/>
  <c r="D6" i="30"/>
  <c r="R24" i="55"/>
  <c r="I160" i="35"/>
  <c r="K160" i="35" s="1"/>
  <c r="I155" i="35"/>
  <c r="T24" i="55"/>
  <c r="L12" i="39"/>
  <c r="L11" i="39" s="1"/>
  <c r="T15" i="55"/>
  <c r="C6" i="1"/>
  <c r="C5" i="1" s="1"/>
  <c r="D38" i="35"/>
  <c r="D178" i="35" s="1"/>
  <c r="D20" i="30"/>
  <c r="D16" i="30" s="1"/>
  <c r="L7" i="27" l="1"/>
  <c r="S20" i="55"/>
  <c r="S24" i="55"/>
  <c r="T20" i="55"/>
  <c r="V14" i="55" s="1"/>
  <c r="S15" i="55"/>
  <c r="U24" i="55"/>
  <c r="U14" i="55" s="1"/>
  <c r="M11" i="39"/>
  <c r="C97" i="34"/>
  <c r="L12" i="27"/>
  <c r="L6" i="27"/>
  <c r="L13" i="27"/>
  <c r="L14" i="27"/>
  <c r="L15" i="27"/>
  <c r="L9" i="27"/>
  <c r="L11" i="27"/>
  <c r="L10" i="27"/>
  <c r="L8" i="27"/>
  <c r="D40" i="35"/>
  <c r="K9" i="40"/>
  <c r="I13" i="27"/>
  <c r="I8" i="27"/>
  <c r="I12" i="27"/>
  <c r="I11" i="27"/>
  <c r="I7" i="27"/>
  <c r="I10" i="27"/>
  <c r="I9" i="27"/>
  <c r="I14" i="27"/>
  <c r="I15" i="27"/>
  <c r="I6" i="27"/>
  <c r="T14" i="55" l="1"/>
  <c r="W14" i="55"/>
  <c r="D43" i="35"/>
  <c r="D105" i="35" s="1"/>
  <c r="O10" i="40"/>
  <c r="O13" i="40"/>
  <c r="O12" i="40"/>
  <c r="O9" i="40" l="1"/>
  <c r="P9" i="40" s="1"/>
  <c r="X14" i="55"/>
  <c r="Y14" i="55" s="1"/>
  <c r="K14" i="36" s="1"/>
  <c r="Z14" i="55" l="1"/>
  <c r="C101" i="34"/>
  <c r="Z11" i="55" l="1"/>
  <c r="Z10" i="55" s="1"/>
  <c r="AA10" i="55" s="1"/>
  <c r="L14" i="36"/>
  <c r="L11" i="36" s="1"/>
  <c r="L10" i="36" s="1"/>
  <c r="C98" i="34" s="1"/>
  <c r="C96" i="34" s="1"/>
  <c r="C95" i="34" s="1"/>
  <c r="M10" i="36" l="1"/>
  <c r="D14" i="30"/>
  <c r="D13" i="30" s="1"/>
  <c r="D5" i="30" s="1"/>
  <c r="C8" i="2" s="1"/>
  <c r="D86" i="35"/>
  <c r="B72" i="35" s="1"/>
  <c r="I72" i="35" s="1"/>
  <c r="D49" i="35" l="1"/>
  <c r="D50" i="35" s="1"/>
  <c r="C5" i="2"/>
  <c r="C19" i="2" s="1"/>
  <c r="D173" i="35" l="1"/>
  <c r="D176" i="35" s="1"/>
  <c r="D180" i="35" s="1"/>
  <c r="C31" i="2"/>
  <c r="D63" i="35"/>
  <c r="C35" i="2"/>
  <c r="C33" i="2"/>
  <c r="C34" i="2"/>
  <c r="D54" i="35" s="1"/>
  <c r="C30" i="2"/>
  <c r="D52" i="35" s="1"/>
  <c r="C32" i="2"/>
  <c r="D53" i="35" s="1"/>
  <c r="D65" i="35" l="1"/>
  <c r="D106" i="35"/>
  <c r="B102" i="35" s="1"/>
  <c r="I108" i="35" s="1"/>
  <c r="D66" i="35"/>
  <c r="D67" i="35"/>
  <c r="I185" i="35"/>
  <c r="B119" i="35" l="1"/>
  <c r="I122" i="35" s="1"/>
  <c r="K5"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aandreou</author>
    <author>Nicolas Kakouros</author>
    <author>eleni.constantinou</author>
    <author>Anna Andreou</author>
    <author>KPMG</author>
  </authors>
  <commentList>
    <comment ref="C9" authorId="0" shapeId="0" xr:uid="{00000000-0006-0000-0000-000001000000}">
      <text>
        <r>
          <rPr>
            <b/>
            <sz val="9"/>
            <color indexed="81"/>
            <rFont val="Tahoma"/>
            <family val="2"/>
            <charset val="161"/>
          </rPr>
          <t>Identification code used for transaction reporting</t>
        </r>
      </text>
    </comment>
    <comment ref="C21" authorId="1" shapeId="0" xr:uid="{00000000-0006-0000-0000-000002000000}">
      <text>
        <r>
          <rPr>
            <b/>
            <sz val="9"/>
            <color indexed="81"/>
            <rFont val="Tahoma"/>
            <family val="2"/>
            <charset val="161"/>
          </rPr>
          <t>If the reporting currency is the Euro, please insert "1"</t>
        </r>
        <r>
          <rPr>
            <sz val="9"/>
            <color indexed="81"/>
            <rFont val="Tahoma"/>
            <family val="2"/>
            <charset val="161"/>
          </rPr>
          <t xml:space="preserve">
</t>
        </r>
      </text>
    </comment>
    <comment ref="C22" authorId="2" shapeId="0" xr:uid="{00000000-0006-0000-0000-000003000000}">
      <text>
        <r>
          <rPr>
            <b/>
            <sz val="9"/>
            <color indexed="81"/>
            <rFont val="Tahoma"/>
            <family val="2"/>
            <charset val="161"/>
          </rPr>
          <t xml:space="preserve">Contact person 1
should be an employee of CIF and different than contact person 2.
</t>
        </r>
        <r>
          <rPr>
            <sz val="9"/>
            <color indexed="81"/>
            <rFont val="Tahoma"/>
            <family val="2"/>
            <charset val="161"/>
          </rPr>
          <t xml:space="preserve">
</t>
        </r>
      </text>
    </comment>
    <comment ref="C30" authorId="3" shapeId="0" xr:uid="{00000000-0006-0000-0000-000004000000}">
      <text>
        <r>
          <rPr>
            <b/>
            <sz val="9"/>
            <color indexed="81"/>
            <rFont val="Tahoma"/>
            <family val="2"/>
            <charset val="161"/>
          </rPr>
          <t>Insert the initial capital requirement of the CIF (in EURO thousands) according to Article 9 of Directive (EU) 2019/2034</t>
        </r>
      </text>
    </comment>
    <comment ref="B96" authorId="4" shapeId="0" xr:uid="{00000000-0006-0000-0000-000005000000}">
      <text>
        <r>
          <rPr>
            <sz val="9"/>
            <color indexed="81"/>
            <rFont val="Tahoma"/>
            <family val="2"/>
            <charset val="161"/>
          </rPr>
          <t>In accordance with Article 12(4) of the IFR, where an investment firm which has not met all of the conditions set out in paragraph 1 subsequently meets them, it shall be considered to be a small and non‐interconnected investment firm only after a period of six months from the date on which those conditions are met, provided that no breach of a threshold has occurred during that period and the investment firm has notified the competent authority accordingly without delay.</t>
        </r>
      </text>
    </comment>
    <comment ref="B97" authorId="4" shapeId="0" xr:uid="{00000000-0006-0000-0000-000006000000}">
      <text>
        <r>
          <rPr>
            <sz val="9"/>
            <color indexed="81"/>
            <rFont val="Tahoma"/>
            <family val="2"/>
            <charset val="161"/>
          </rPr>
          <t>Correct format:
DD/MM/YYYY</t>
        </r>
      </text>
    </comment>
    <comment ref="D105" authorId="0" shapeId="0" xr:uid="{00000000-0006-0000-0000-000007000000}">
      <text>
        <r>
          <rPr>
            <b/>
            <sz val="9"/>
            <color indexed="81"/>
            <rFont val="Verdana"/>
            <family val="2"/>
            <charset val="161"/>
          </rPr>
          <t xml:space="preserve">Data Input: </t>
        </r>
        <r>
          <rPr>
            <sz val="9"/>
            <color indexed="81"/>
            <rFont val="Verdana"/>
            <family val="2"/>
            <charset val="161"/>
          </rPr>
          <t xml:space="preserve">Amount to be entered only in EUR. To translate own funds into EUR use the exchange rate from the www.ecb.int/stats/exchange/eurofxref/html/index.en.html#downloadslink 'All bilateral exchange rates times series' with the frequency daily 'Daily'. </t>
        </r>
      </text>
    </comment>
    <comment ref="D196" authorId="2" shapeId="0" xr:uid="{00000000-0006-0000-0000-000008000000}">
      <text>
        <r>
          <rPr>
            <b/>
            <sz val="9"/>
            <color indexed="81"/>
            <rFont val="Tahoma"/>
            <family val="2"/>
            <charset val="161"/>
          </rPr>
          <t xml:space="preserve">Correct format:
DD/MM/YYYY
</t>
        </r>
        <r>
          <rPr>
            <sz val="9"/>
            <color indexed="81"/>
            <rFont val="Tahoma"/>
            <family val="2"/>
            <charset val="161"/>
          </rPr>
          <t xml:space="preserve">
</t>
        </r>
      </text>
    </comment>
    <comment ref="D197" authorId="2" shapeId="0" xr:uid="{00000000-0006-0000-0000-000009000000}">
      <text>
        <r>
          <rPr>
            <b/>
            <sz val="9"/>
            <color indexed="81"/>
            <rFont val="Tahoma"/>
            <family val="2"/>
            <charset val="161"/>
          </rPr>
          <t xml:space="preserve">Correct format:
DD/MM/YYYY
</t>
        </r>
        <r>
          <rPr>
            <sz val="9"/>
            <color indexed="81"/>
            <rFont val="Tahoma"/>
            <family val="2"/>
            <charset val="16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KPMG</author>
  </authors>
  <commentList>
    <comment ref="C3" authorId="0" shapeId="0" xr:uid="{00000000-0006-0000-0600-000001000000}">
      <text>
        <r>
          <rPr>
            <sz val="9"/>
            <color indexed="81"/>
            <rFont val="Tahoma"/>
            <family val="2"/>
            <charset val="161"/>
          </rPr>
          <t xml:space="preserve">See Notes below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Savva, Savvas</author>
    <author>KPMG</author>
  </authors>
  <commentList>
    <comment ref="E6" authorId="0" shapeId="0" xr:uid="{00000000-0006-0000-0800-000001000000}">
      <text>
        <r>
          <rPr>
            <sz val="9"/>
            <color indexed="81"/>
            <rFont val="Tahoma"/>
            <family val="2"/>
            <charset val="161"/>
          </rPr>
          <t>CIFs shall report "1" for the reporting of exposures to individual counterparties or "2" for the reporting of exposures to groups of connected clients.</t>
        </r>
      </text>
    </comment>
    <comment ref="P6" authorId="1" shapeId="0" xr:uid="{00000000-0006-0000-0800-000002000000}">
      <text>
        <r>
          <rPr>
            <sz val="9"/>
            <color indexed="81"/>
            <rFont val="Tahoma"/>
            <family val="2"/>
            <charset val="161"/>
          </rPr>
          <t xml:space="preserve">Enter text only in this cell. In case there is no excess over the LE limit, this cell must be completed with the indication ‘N/A’. </t>
        </r>
      </text>
    </comment>
    <comment ref="Q6" authorId="1" shapeId="0" xr:uid="{00000000-0006-0000-0800-000003000000}">
      <text>
        <r>
          <rPr>
            <sz val="9"/>
            <color indexed="81"/>
            <rFont val="Tahoma"/>
            <family val="2"/>
            <charset val="161"/>
          </rPr>
          <t xml:space="preserve">Enter text only in this cell. In case there is no excess over the LE limit, this cell must be completed with the indication ‘N/A’. </t>
        </r>
      </text>
    </comment>
    <comment ref="R6" authorId="1" shapeId="0" xr:uid="{00000000-0006-0000-0800-000004000000}">
      <text>
        <r>
          <rPr>
            <sz val="9"/>
            <color indexed="81"/>
            <rFont val="Tahoma"/>
            <family val="2"/>
            <charset val="161"/>
          </rPr>
          <t xml:space="preserve">Correct format: DD/MM/YYYY
In case there is no excess over the LE limit, this cell must be completed with the indication ‘N/A’. </t>
        </r>
      </text>
    </comment>
    <comment ref="U6" authorId="1" shapeId="0" xr:uid="{00000000-0006-0000-0800-000005000000}">
      <text>
        <r>
          <rPr>
            <sz val="9"/>
            <color indexed="81"/>
            <rFont val="Tahoma"/>
            <family val="2"/>
            <charset val="161"/>
          </rPr>
          <t xml:space="preserve">Enter text only in this cell. In case there is no excess over the LE limit, this cell must be completed with the indication ‘N/A’. </t>
        </r>
      </text>
    </comment>
    <comment ref="V6" authorId="1" shapeId="0" xr:uid="{00000000-0006-0000-0800-000006000000}">
      <text>
        <r>
          <rPr>
            <sz val="9"/>
            <color indexed="81"/>
            <rFont val="Tahoma"/>
            <family val="2"/>
            <charset val="161"/>
          </rPr>
          <t xml:space="preserve">Enter text only in this cell. In case there is no excess over the LE limit, this cell must be completed with the indication ‘N/A’. </t>
        </r>
      </text>
    </comment>
    <comment ref="W6" authorId="1" shapeId="0" xr:uid="{00000000-0006-0000-0800-000007000000}">
      <text>
        <r>
          <rPr>
            <sz val="9"/>
            <color indexed="81"/>
            <rFont val="Tahoma"/>
            <family val="2"/>
            <charset val="161"/>
          </rPr>
          <t xml:space="preserve">Correct format: DD/MM/YYYY
In case there is no excess over the LE limit, this cell must be completed with the indication ‘N/A’. </t>
        </r>
      </text>
    </comment>
    <comment ref="AA6" authorId="1" shapeId="0" xr:uid="{00000000-0006-0000-0800-000008000000}">
      <text>
        <r>
          <rPr>
            <sz val="9"/>
            <color indexed="81"/>
            <rFont val="Tahoma"/>
            <family val="2"/>
            <charset val="161"/>
          </rPr>
          <t xml:space="preserve">Enter text only in this cell. In case there is no excess over the LE limit, this cell must be completed with the indication ‘N/A’. </t>
        </r>
      </text>
    </comment>
    <comment ref="AB6" authorId="1" shapeId="0" xr:uid="{00000000-0006-0000-0800-000009000000}">
      <text>
        <r>
          <rPr>
            <sz val="9"/>
            <color indexed="81"/>
            <rFont val="Tahoma"/>
            <family val="2"/>
            <charset val="161"/>
          </rPr>
          <t xml:space="preserve">Enter text only in this cell. In case there is no excess over the LE limit, this cell must be completed with the indication ‘N/A’. </t>
        </r>
      </text>
    </comment>
    <comment ref="AC6" authorId="1" shapeId="0" xr:uid="{00000000-0006-0000-0800-00000A000000}">
      <text>
        <r>
          <rPr>
            <sz val="9"/>
            <color indexed="81"/>
            <rFont val="Tahoma"/>
            <family val="2"/>
            <charset val="161"/>
          </rPr>
          <t xml:space="preserve">Correct format: DD/MM/YYYY
In case there is no excess over the LE limit, this cell must be completed with the indication ‘N/A’. </t>
        </r>
      </text>
    </comment>
    <comment ref="E7" authorId="0" shapeId="0" xr:uid="{00000000-0006-0000-0800-00000B000000}">
      <text>
        <r>
          <rPr>
            <sz val="9"/>
            <color indexed="81"/>
            <rFont val="Tahoma"/>
            <family val="2"/>
            <charset val="161"/>
          </rPr>
          <t>CIFs shall report "1" for the reporting of exposures to individual counterparties or "2" for the reporting of exposures to groups of connected clients.</t>
        </r>
      </text>
    </comment>
    <comment ref="P7" authorId="1" shapeId="0" xr:uid="{00000000-0006-0000-0800-00000C000000}">
      <text>
        <r>
          <rPr>
            <sz val="9"/>
            <color indexed="81"/>
            <rFont val="Tahoma"/>
            <family val="2"/>
            <charset val="161"/>
          </rPr>
          <t xml:space="preserve">Enter text only in this cell. In case there is no excess over the LE limit, this cell must be completed with the indication ‘N/A’. </t>
        </r>
      </text>
    </comment>
    <comment ref="Q7" authorId="1" shapeId="0" xr:uid="{00000000-0006-0000-0800-00000D000000}">
      <text>
        <r>
          <rPr>
            <sz val="9"/>
            <color indexed="81"/>
            <rFont val="Tahoma"/>
            <family val="2"/>
            <charset val="161"/>
          </rPr>
          <t xml:space="preserve">Enter text only in this cell. In case there is no excess over the LE limit, this cell must be completed with the indication ‘N/A’. </t>
        </r>
      </text>
    </comment>
    <comment ref="R7" authorId="1" shapeId="0" xr:uid="{00000000-0006-0000-0800-00000E000000}">
      <text>
        <r>
          <rPr>
            <sz val="9"/>
            <color indexed="81"/>
            <rFont val="Tahoma"/>
            <family val="2"/>
            <charset val="161"/>
          </rPr>
          <t xml:space="preserve">Correct format: DD/MM/YYYY
In case there is no excess over the LE limit, this cell must be completed with the indication ‘N/A’. </t>
        </r>
      </text>
    </comment>
    <comment ref="U7" authorId="1" shapeId="0" xr:uid="{00000000-0006-0000-0800-00000F000000}">
      <text>
        <r>
          <rPr>
            <sz val="9"/>
            <color indexed="81"/>
            <rFont val="Tahoma"/>
            <family val="2"/>
            <charset val="161"/>
          </rPr>
          <t xml:space="preserve">Enter text only in this cell. In case there is no excess over the LE limit, this cell must be completed with the indication ‘N/A’. </t>
        </r>
      </text>
    </comment>
    <comment ref="V7" authorId="1" shapeId="0" xr:uid="{00000000-0006-0000-0800-000010000000}">
      <text>
        <r>
          <rPr>
            <sz val="9"/>
            <color indexed="81"/>
            <rFont val="Tahoma"/>
            <family val="2"/>
            <charset val="161"/>
          </rPr>
          <t xml:space="preserve">Enter text only in this cell. In case there is no excess over the LE limit, this cell must be completed with the indication ‘N/A’. </t>
        </r>
      </text>
    </comment>
    <comment ref="W7" authorId="1" shapeId="0" xr:uid="{00000000-0006-0000-0800-000011000000}">
      <text>
        <r>
          <rPr>
            <sz val="9"/>
            <color indexed="81"/>
            <rFont val="Tahoma"/>
            <family val="2"/>
            <charset val="161"/>
          </rPr>
          <t xml:space="preserve">Correct format: DD/MM/YYYY
In case there is no excess over the LE limit, this cell must be completed with the indication ‘N/A’. </t>
        </r>
      </text>
    </comment>
    <comment ref="E8" authorId="0" shapeId="0" xr:uid="{00000000-0006-0000-0800-000012000000}">
      <text>
        <r>
          <rPr>
            <sz val="9"/>
            <color indexed="81"/>
            <rFont val="Tahoma"/>
            <family val="2"/>
            <charset val="161"/>
          </rPr>
          <t>CIFs shall report "1" for the reporting of exposures to individual counterparties or "2" for the reporting of exposures to groups of connected clients.</t>
        </r>
      </text>
    </comment>
    <comment ref="P8" authorId="1" shapeId="0" xr:uid="{00000000-0006-0000-0800-000013000000}">
      <text>
        <r>
          <rPr>
            <sz val="9"/>
            <color indexed="81"/>
            <rFont val="Tahoma"/>
            <family val="2"/>
            <charset val="161"/>
          </rPr>
          <t xml:space="preserve">Enter text only in this cell. In case there is no excess over the LE limit, this cell must be completed with the indication ‘N/A’. </t>
        </r>
      </text>
    </comment>
    <comment ref="Q8" authorId="1" shapeId="0" xr:uid="{00000000-0006-0000-0800-000014000000}">
      <text>
        <r>
          <rPr>
            <sz val="9"/>
            <color indexed="81"/>
            <rFont val="Tahoma"/>
            <family val="2"/>
            <charset val="161"/>
          </rPr>
          <t xml:space="preserve">Enter text only in this cell. In case there is no excess over the LE limit, this cell must be completed with the indication ‘N/A’. </t>
        </r>
      </text>
    </comment>
    <comment ref="R8" authorId="1" shapeId="0" xr:uid="{00000000-0006-0000-0800-000015000000}">
      <text>
        <r>
          <rPr>
            <sz val="9"/>
            <color indexed="81"/>
            <rFont val="Tahoma"/>
            <family val="2"/>
            <charset val="161"/>
          </rPr>
          <t xml:space="preserve">Correct format: DD/MM/YYYY
In case there is no excess over the LE limit, this cell must be completed with the indication ‘N/A’. </t>
        </r>
      </text>
    </comment>
    <comment ref="U8" authorId="1" shapeId="0" xr:uid="{00000000-0006-0000-0800-000016000000}">
      <text>
        <r>
          <rPr>
            <sz val="9"/>
            <color indexed="81"/>
            <rFont val="Tahoma"/>
            <family val="2"/>
            <charset val="161"/>
          </rPr>
          <t xml:space="preserve">Enter text only in this cell. In case there is no excess over the LE limit, this cell must be completed with the indication ‘N/A’. </t>
        </r>
      </text>
    </comment>
    <comment ref="V8" authorId="1" shapeId="0" xr:uid="{00000000-0006-0000-0800-000017000000}">
      <text>
        <r>
          <rPr>
            <sz val="9"/>
            <color indexed="81"/>
            <rFont val="Tahoma"/>
            <family val="2"/>
            <charset val="161"/>
          </rPr>
          <t xml:space="preserve">Enter text only in this cell. In case there is no excess over the LE limit, this cell must be completed with the indication ‘N/A’. </t>
        </r>
      </text>
    </comment>
    <comment ref="W8" authorId="1" shapeId="0" xr:uid="{00000000-0006-0000-0800-000018000000}">
      <text>
        <r>
          <rPr>
            <sz val="9"/>
            <color indexed="81"/>
            <rFont val="Tahoma"/>
            <family val="2"/>
            <charset val="161"/>
          </rPr>
          <t xml:space="preserve">Correct format: DD/MM/YYYY
In case there is no excess over the LE limit, this cell must be completed with the indication ‘N/A’. </t>
        </r>
      </text>
    </comment>
    <comment ref="E9" authorId="0" shapeId="0" xr:uid="{00000000-0006-0000-0800-000019000000}">
      <text>
        <r>
          <rPr>
            <sz val="9"/>
            <color indexed="81"/>
            <rFont val="Tahoma"/>
            <family val="2"/>
            <charset val="161"/>
          </rPr>
          <t>CIFs shall report "1" for the reporting of exposures to individual counterparties or "2" for the reporting of exposures to groups of connected clients.</t>
        </r>
      </text>
    </comment>
    <comment ref="P9" authorId="1" shapeId="0" xr:uid="{00000000-0006-0000-0800-00001A000000}">
      <text>
        <r>
          <rPr>
            <sz val="9"/>
            <color indexed="81"/>
            <rFont val="Tahoma"/>
            <family val="2"/>
            <charset val="161"/>
          </rPr>
          <t xml:space="preserve">Enter text only in this cell. In case there is no excess over the LE limit, this cell must be completed with the indication ‘N/A’. </t>
        </r>
      </text>
    </comment>
    <comment ref="Q9" authorId="1" shapeId="0" xr:uid="{00000000-0006-0000-0800-00001B000000}">
      <text>
        <r>
          <rPr>
            <sz val="9"/>
            <color indexed="81"/>
            <rFont val="Tahoma"/>
            <family val="2"/>
            <charset val="161"/>
          </rPr>
          <t xml:space="preserve">Enter text only in this cell. In case there is no excess over the LE limit, this cell must be completed with the indication ‘N/A’. </t>
        </r>
      </text>
    </comment>
    <comment ref="R9" authorId="1" shapeId="0" xr:uid="{00000000-0006-0000-0800-00001C000000}">
      <text>
        <r>
          <rPr>
            <sz val="9"/>
            <color indexed="81"/>
            <rFont val="Tahoma"/>
            <family val="2"/>
            <charset val="161"/>
          </rPr>
          <t xml:space="preserve">Correct format: DD/MM/YYYY
In case there is no excess over the LE limit, this cell must be completed with the indication ‘N/A’. </t>
        </r>
      </text>
    </comment>
    <comment ref="U9" authorId="1" shapeId="0" xr:uid="{00000000-0006-0000-0800-00001D000000}">
      <text>
        <r>
          <rPr>
            <sz val="9"/>
            <color indexed="81"/>
            <rFont val="Tahoma"/>
            <family val="2"/>
            <charset val="161"/>
          </rPr>
          <t xml:space="preserve">Enter text only in this cell. In case there is no excess over the LE limit, this cell must be completed with the indication ‘N/A’. </t>
        </r>
      </text>
    </comment>
    <comment ref="V9" authorId="1" shapeId="0" xr:uid="{00000000-0006-0000-0800-00001E000000}">
      <text>
        <r>
          <rPr>
            <sz val="9"/>
            <color indexed="81"/>
            <rFont val="Tahoma"/>
            <family val="2"/>
            <charset val="161"/>
          </rPr>
          <t xml:space="preserve">Enter text only in this cell. In case there is no excess over the LE limit, this cell must be completed with the indication ‘N/A’. </t>
        </r>
      </text>
    </comment>
    <comment ref="W9" authorId="1" shapeId="0" xr:uid="{00000000-0006-0000-0800-00001F000000}">
      <text>
        <r>
          <rPr>
            <sz val="9"/>
            <color indexed="81"/>
            <rFont val="Tahoma"/>
            <family val="2"/>
            <charset val="161"/>
          </rPr>
          <t xml:space="preserve">Correct format: DD/MM/YYYY
In case there is no excess over the LE limit, this cell must be completed with the indication ‘N/A’. </t>
        </r>
      </text>
    </comment>
    <comment ref="E10" authorId="0" shapeId="0" xr:uid="{00000000-0006-0000-0800-000020000000}">
      <text>
        <r>
          <rPr>
            <sz val="9"/>
            <color indexed="81"/>
            <rFont val="Tahoma"/>
            <family val="2"/>
            <charset val="161"/>
          </rPr>
          <t>CIFs shall report "1" for the reporting of exposures to individual counterparties or "2" for the reporting of exposures to groups of connected clients.</t>
        </r>
      </text>
    </comment>
    <comment ref="P10" authorId="1" shapeId="0" xr:uid="{00000000-0006-0000-0800-000021000000}">
      <text>
        <r>
          <rPr>
            <sz val="9"/>
            <color indexed="81"/>
            <rFont val="Tahoma"/>
            <family val="2"/>
            <charset val="161"/>
          </rPr>
          <t xml:space="preserve">Enter text only in this cell. In case there is no excess over the LE limit, this cell must be completed with the indication ‘N/A’. </t>
        </r>
      </text>
    </comment>
    <comment ref="Q10" authorId="1" shapeId="0" xr:uid="{00000000-0006-0000-0800-000022000000}">
      <text>
        <r>
          <rPr>
            <sz val="9"/>
            <color indexed="81"/>
            <rFont val="Tahoma"/>
            <family val="2"/>
            <charset val="161"/>
          </rPr>
          <t xml:space="preserve">Enter text only in this cell. In case there is no excess over the LE limit, this cell must be completed with the indication ‘N/A’. </t>
        </r>
      </text>
    </comment>
    <comment ref="R10" authorId="1" shapeId="0" xr:uid="{00000000-0006-0000-0800-000023000000}">
      <text>
        <r>
          <rPr>
            <sz val="9"/>
            <color indexed="81"/>
            <rFont val="Tahoma"/>
            <family val="2"/>
            <charset val="161"/>
          </rPr>
          <t xml:space="preserve">Correct format: DD/MM/YYYY
In case there is no excess over the LE limit, this cell must be completed with the indication ‘N/A’. </t>
        </r>
      </text>
    </comment>
    <comment ref="U10" authorId="1" shapeId="0" xr:uid="{00000000-0006-0000-0800-000024000000}">
      <text>
        <r>
          <rPr>
            <sz val="9"/>
            <color indexed="81"/>
            <rFont val="Tahoma"/>
            <family val="2"/>
            <charset val="161"/>
          </rPr>
          <t xml:space="preserve">Enter text only in this cell. In case there is no excess over the LE limit, this cell must be completed with the indication ‘N/A’. </t>
        </r>
      </text>
    </comment>
    <comment ref="V10" authorId="1" shapeId="0" xr:uid="{00000000-0006-0000-0800-000025000000}">
      <text>
        <r>
          <rPr>
            <sz val="9"/>
            <color indexed="81"/>
            <rFont val="Tahoma"/>
            <family val="2"/>
            <charset val="161"/>
          </rPr>
          <t xml:space="preserve">Enter text only in this cell. In case there is no excess over the LE limit, this cell must be completed with the indication ‘N/A’. </t>
        </r>
      </text>
    </comment>
    <comment ref="W10" authorId="1" shapeId="0" xr:uid="{00000000-0006-0000-0800-000026000000}">
      <text>
        <r>
          <rPr>
            <sz val="9"/>
            <color indexed="81"/>
            <rFont val="Tahoma"/>
            <family val="2"/>
            <charset val="161"/>
          </rPr>
          <t xml:space="preserve">Correct format: DD/MM/YYYY
In case there is no excess over the LE limit, this cell must be completed with the indication ‘N/A’. </t>
        </r>
      </text>
    </comment>
    <comment ref="E11" authorId="0" shapeId="0" xr:uid="{00000000-0006-0000-0800-000027000000}">
      <text>
        <r>
          <rPr>
            <sz val="9"/>
            <color indexed="81"/>
            <rFont val="Tahoma"/>
            <family val="2"/>
            <charset val="161"/>
          </rPr>
          <t>CIFs shall report "1" for the reporting of exposures to individual counterparties or "2" for the reporting of exposures to groups of connected clients.</t>
        </r>
      </text>
    </comment>
    <comment ref="P11" authorId="1" shapeId="0" xr:uid="{00000000-0006-0000-0800-000028000000}">
      <text>
        <r>
          <rPr>
            <sz val="9"/>
            <color indexed="81"/>
            <rFont val="Tahoma"/>
            <family val="2"/>
            <charset val="161"/>
          </rPr>
          <t xml:space="preserve">Enter text only in this cell. In case there is no excess over the LE limit, this cell must be completed with the indication ‘N/A’. </t>
        </r>
      </text>
    </comment>
    <comment ref="Q11" authorId="1" shapeId="0" xr:uid="{00000000-0006-0000-0800-000029000000}">
      <text>
        <r>
          <rPr>
            <sz val="9"/>
            <color indexed="81"/>
            <rFont val="Tahoma"/>
            <family val="2"/>
            <charset val="161"/>
          </rPr>
          <t xml:space="preserve">Enter text only in this cell. In case there is no excess over the LE limit, this cell must be completed with the indication ‘N/A’. </t>
        </r>
      </text>
    </comment>
    <comment ref="R11" authorId="1" shapeId="0" xr:uid="{00000000-0006-0000-0800-00002A000000}">
      <text>
        <r>
          <rPr>
            <sz val="9"/>
            <color indexed="81"/>
            <rFont val="Tahoma"/>
            <family val="2"/>
            <charset val="161"/>
          </rPr>
          <t xml:space="preserve">Correct format: DD/MM/YYYY
In case there is no excess over the LE limit, this cell must be completed with the indication ‘N/A’. </t>
        </r>
      </text>
    </comment>
    <comment ref="U11" authorId="1" shapeId="0" xr:uid="{00000000-0006-0000-0800-00002B000000}">
      <text>
        <r>
          <rPr>
            <sz val="9"/>
            <color indexed="81"/>
            <rFont val="Tahoma"/>
            <family val="2"/>
            <charset val="161"/>
          </rPr>
          <t xml:space="preserve">Enter text only in this cell. In case there is no excess over the LE limit, this cell must be completed with the indication ‘N/A’. </t>
        </r>
      </text>
    </comment>
    <comment ref="V11" authorId="1" shapeId="0" xr:uid="{00000000-0006-0000-0800-00002C000000}">
      <text>
        <r>
          <rPr>
            <sz val="9"/>
            <color indexed="81"/>
            <rFont val="Tahoma"/>
            <family val="2"/>
            <charset val="161"/>
          </rPr>
          <t xml:space="preserve">Enter text only in this cell. In case there is no excess over the LE limit, this cell must be completed with the indication ‘N/A’. </t>
        </r>
      </text>
    </comment>
    <comment ref="W11" authorId="1" shapeId="0" xr:uid="{00000000-0006-0000-0800-00002D000000}">
      <text>
        <r>
          <rPr>
            <sz val="9"/>
            <color indexed="81"/>
            <rFont val="Tahoma"/>
            <family val="2"/>
            <charset val="161"/>
          </rPr>
          <t xml:space="preserve">Correct format: DD/MM/YYYY
In case there is no excess over the LE limit, this cell must be completed with the indication ‘N/A’. </t>
        </r>
      </text>
    </comment>
    <comment ref="E12" authorId="0" shapeId="0" xr:uid="{00000000-0006-0000-0800-00002E000000}">
      <text>
        <r>
          <rPr>
            <sz val="9"/>
            <color indexed="81"/>
            <rFont val="Tahoma"/>
            <family val="2"/>
            <charset val="161"/>
          </rPr>
          <t>CIFs shall report "1" for the reporting of exposures to individual counterparties or "2" for the reporting of exposures to groups of connected clients.</t>
        </r>
      </text>
    </comment>
    <comment ref="P12" authorId="1" shapeId="0" xr:uid="{00000000-0006-0000-0800-00002F000000}">
      <text>
        <r>
          <rPr>
            <sz val="9"/>
            <color indexed="81"/>
            <rFont val="Tahoma"/>
            <family val="2"/>
            <charset val="161"/>
          </rPr>
          <t xml:space="preserve">Enter text only in this cell. In case there is no excess over the LE limit, this cell must be completed with the indication ‘N/A’. </t>
        </r>
      </text>
    </comment>
    <comment ref="Q12" authorId="1" shapeId="0" xr:uid="{00000000-0006-0000-0800-000030000000}">
      <text>
        <r>
          <rPr>
            <sz val="9"/>
            <color indexed="81"/>
            <rFont val="Tahoma"/>
            <family val="2"/>
            <charset val="161"/>
          </rPr>
          <t xml:space="preserve">Enter text only in this cell. In case there is no excess over the LE limit, this cell must be completed with the indication ‘N/A’. </t>
        </r>
      </text>
    </comment>
    <comment ref="R12" authorId="1" shapeId="0" xr:uid="{00000000-0006-0000-0800-000031000000}">
      <text>
        <r>
          <rPr>
            <sz val="9"/>
            <color indexed="81"/>
            <rFont val="Tahoma"/>
            <family val="2"/>
            <charset val="161"/>
          </rPr>
          <t xml:space="preserve">Correct format: DD/MM/YYYY
In case there is no excess over the LE limit, this cell must be completed with the indication ‘N/A’. </t>
        </r>
      </text>
    </comment>
    <comment ref="U12" authorId="1" shapeId="0" xr:uid="{00000000-0006-0000-0800-000032000000}">
      <text>
        <r>
          <rPr>
            <sz val="9"/>
            <color indexed="81"/>
            <rFont val="Tahoma"/>
            <family val="2"/>
            <charset val="161"/>
          </rPr>
          <t xml:space="preserve">Enter text only in this cell. In case there is no excess over the LE limit, this cell must be completed with the indication ‘N/A’. </t>
        </r>
      </text>
    </comment>
    <comment ref="V12" authorId="1" shapeId="0" xr:uid="{00000000-0006-0000-0800-000033000000}">
      <text>
        <r>
          <rPr>
            <sz val="9"/>
            <color indexed="81"/>
            <rFont val="Tahoma"/>
            <family val="2"/>
            <charset val="161"/>
          </rPr>
          <t xml:space="preserve">Enter text only in this cell. In case there is no excess over the LE limit, this cell must be completed with the indication ‘N/A’. </t>
        </r>
      </text>
    </comment>
    <comment ref="W12" authorId="1" shapeId="0" xr:uid="{00000000-0006-0000-0800-000034000000}">
      <text>
        <r>
          <rPr>
            <sz val="9"/>
            <color indexed="81"/>
            <rFont val="Tahoma"/>
            <family val="2"/>
            <charset val="161"/>
          </rPr>
          <t xml:space="preserve">Correct format: DD/MM/YYYY
In case there is no excess over the LE limit, this cell must be completed with the indication ‘N/A’. </t>
        </r>
      </text>
    </comment>
    <comment ref="E13" authorId="0" shapeId="0" xr:uid="{00000000-0006-0000-0800-000035000000}">
      <text>
        <r>
          <rPr>
            <sz val="9"/>
            <color indexed="81"/>
            <rFont val="Tahoma"/>
            <family val="2"/>
            <charset val="161"/>
          </rPr>
          <t>CIFs shall report "1" for the reporting of exposures to individual counterparties or "2" for the reporting of exposures to groups of connected clients.</t>
        </r>
      </text>
    </comment>
    <comment ref="P13" authorId="1" shapeId="0" xr:uid="{00000000-0006-0000-0800-000036000000}">
      <text>
        <r>
          <rPr>
            <sz val="9"/>
            <color indexed="81"/>
            <rFont val="Tahoma"/>
            <family val="2"/>
            <charset val="161"/>
          </rPr>
          <t xml:space="preserve">Enter text only in this cell. In case there is no excess over the LE limit, this cell must be completed with the indication ‘N/A’. </t>
        </r>
      </text>
    </comment>
    <comment ref="Q13" authorId="1" shapeId="0" xr:uid="{00000000-0006-0000-0800-000037000000}">
      <text>
        <r>
          <rPr>
            <sz val="9"/>
            <color indexed="81"/>
            <rFont val="Tahoma"/>
            <family val="2"/>
            <charset val="161"/>
          </rPr>
          <t xml:space="preserve">Enter text only in this cell. In case there is no excess over the LE limit, this cell must be completed with the indication ‘N/A’. </t>
        </r>
      </text>
    </comment>
    <comment ref="R13" authorId="1" shapeId="0" xr:uid="{00000000-0006-0000-0800-000038000000}">
      <text>
        <r>
          <rPr>
            <sz val="9"/>
            <color indexed="81"/>
            <rFont val="Tahoma"/>
            <family val="2"/>
            <charset val="161"/>
          </rPr>
          <t xml:space="preserve">Correct format: DD/MM/YYYY
In case there is no excess over the LE limit, this cell must be completed with the indication ‘N/A’. </t>
        </r>
      </text>
    </comment>
    <comment ref="U13" authorId="1" shapeId="0" xr:uid="{00000000-0006-0000-0800-000039000000}">
      <text>
        <r>
          <rPr>
            <sz val="9"/>
            <color indexed="81"/>
            <rFont val="Tahoma"/>
            <family val="2"/>
            <charset val="161"/>
          </rPr>
          <t xml:space="preserve">Enter text only in this cell. In case there is no excess over the LE limit, this cell must be completed with the indication ‘N/A’. </t>
        </r>
      </text>
    </comment>
    <comment ref="V13" authorId="1" shapeId="0" xr:uid="{00000000-0006-0000-0800-00003A000000}">
      <text>
        <r>
          <rPr>
            <sz val="9"/>
            <color indexed="81"/>
            <rFont val="Tahoma"/>
            <family val="2"/>
            <charset val="161"/>
          </rPr>
          <t xml:space="preserve">Enter text only in this cell. In case there is no excess over the LE limit, this cell must be completed with the indication ‘N/A’. </t>
        </r>
      </text>
    </comment>
    <comment ref="W13" authorId="1" shapeId="0" xr:uid="{00000000-0006-0000-0800-00003B000000}">
      <text>
        <r>
          <rPr>
            <sz val="9"/>
            <color indexed="81"/>
            <rFont val="Tahoma"/>
            <family val="2"/>
            <charset val="161"/>
          </rPr>
          <t xml:space="preserve">Correct format: DD/MM/YYYY
In case there is no excess over the LE limit, this cell must be completed with the indication ‘N/A’. </t>
        </r>
      </text>
    </comment>
    <comment ref="E14" authorId="0" shapeId="0" xr:uid="{00000000-0006-0000-0800-00003C000000}">
      <text>
        <r>
          <rPr>
            <sz val="9"/>
            <color indexed="81"/>
            <rFont val="Tahoma"/>
            <family val="2"/>
            <charset val="161"/>
          </rPr>
          <t>CIFs shall report "1" for the reporting of exposures to individual counterparties or "2" for the reporting of exposures to groups of connected clients.</t>
        </r>
      </text>
    </comment>
    <comment ref="P14" authorId="1" shapeId="0" xr:uid="{00000000-0006-0000-0800-00003D000000}">
      <text>
        <r>
          <rPr>
            <sz val="9"/>
            <color indexed="81"/>
            <rFont val="Tahoma"/>
            <family val="2"/>
            <charset val="161"/>
          </rPr>
          <t xml:space="preserve">Enter text only in this cell. In case there is no excess over the LE limit, this cell must be completed with the indication ‘N/A’. </t>
        </r>
      </text>
    </comment>
    <comment ref="Q14" authorId="1" shapeId="0" xr:uid="{00000000-0006-0000-0800-00003E000000}">
      <text>
        <r>
          <rPr>
            <sz val="9"/>
            <color indexed="81"/>
            <rFont val="Tahoma"/>
            <family val="2"/>
            <charset val="161"/>
          </rPr>
          <t xml:space="preserve">Enter text only in this cell. In case there is no excess over the LE limit, this cell must be completed with the indication ‘N/A’. </t>
        </r>
      </text>
    </comment>
    <comment ref="R14" authorId="1" shapeId="0" xr:uid="{00000000-0006-0000-0800-00003F000000}">
      <text>
        <r>
          <rPr>
            <sz val="9"/>
            <color indexed="81"/>
            <rFont val="Tahoma"/>
            <family val="2"/>
            <charset val="161"/>
          </rPr>
          <t xml:space="preserve">Correct format: DD/MM/YYYY
In case there is no excess over the LE limit, this cell must be completed with the indication ‘N/A’. </t>
        </r>
      </text>
    </comment>
    <comment ref="U14" authorId="1" shapeId="0" xr:uid="{00000000-0006-0000-0800-000040000000}">
      <text>
        <r>
          <rPr>
            <sz val="9"/>
            <color indexed="81"/>
            <rFont val="Tahoma"/>
            <family val="2"/>
            <charset val="161"/>
          </rPr>
          <t xml:space="preserve">Enter text only in this cell. In case there is no excess over the LE limit, this cell must be completed with the indication ‘N/A’. </t>
        </r>
      </text>
    </comment>
    <comment ref="V14" authorId="1" shapeId="0" xr:uid="{00000000-0006-0000-0800-000041000000}">
      <text>
        <r>
          <rPr>
            <sz val="9"/>
            <color indexed="81"/>
            <rFont val="Tahoma"/>
            <family val="2"/>
            <charset val="161"/>
          </rPr>
          <t xml:space="preserve">Enter text only in this cell. In case there is no excess over the LE limit, this cell must be completed with the indication ‘N/A’. </t>
        </r>
      </text>
    </comment>
    <comment ref="W14" authorId="1" shapeId="0" xr:uid="{00000000-0006-0000-0800-000042000000}">
      <text>
        <r>
          <rPr>
            <sz val="9"/>
            <color indexed="81"/>
            <rFont val="Tahoma"/>
            <family val="2"/>
            <charset val="161"/>
          </rPr>
          <t xml:space="preserve">Correct format: DD/MM/YYYY
In case there is no excess over the LE limit, this cell must be completed with the indication ‘N/A’. </t>
        </r>
      </text>
    </comment>
    <comment ref="E15" authorId="0" shapeId="0" xr:uid="{00000000-0006-0000-0800-000043000000}">
      <text>
        <r>
          <rPr>
            <sz val="9"/>
            <color indexed="81"/>
            <rFont val="Tahoma"/>
            <family val="2"/>
            <charset val="161"/>
          </rPr>
          <t>CIFs shall report "1" for the reporting of exposures to individual counterparties or "2" for the reporting of exposures to groups of connected clients.</t>
        </r>
      </text>
    </comment>
    <comment ref="P15" authorId="1" shapeId="0" xr:uid="{00000000-0006-0000-0800-000044000000}">
      <text>
        <r>
          <rPr>
            <sz val="9"/>
            <color indexed="81"/>
            <rFont val="Tahoma"/>
            <family val="2"/>
            <charset val="161"/>
          </rPr>
          <t xml:space="preserve">Enter text only in this cell. In case there is no excess over the LE limit, this cell must be completed with the indication ‘N/A’. </t>
        </r>
      </text>
    </comment>
    <comment ref="Q15" authorId="1" shapeId="0" xr:uid="{00000000-0006-0000-0800-000045000000}">
      <text>
        <r>
          <rPr>
            <sz val="9"/>
            <color indexed="81"/>
            <rFont val="Tahoma"/>
            <family val="2"/>
            <charset val="161"/>
          </rPr>
          <t xml:space="preserve">Enter text only in this cell. In case there is no excess over the LE limit, this cell must be completed with the indication ‘N/A’. </t>
        </r>
      </text>
    </comment>
    <comment ref="R15" authorId="1" shapeId="0" xr:uid="{00000000-0006-0000-0800-000046000000}">
      <text>
        <r>
          <rPr>
            <sz val="9"/>
            <color indexed="81"/>
            <rFont val="Tahoma"/>
            <family val="2"/>
            <charset val="161"/>
          </rPr>
          <t xml:space="preserve">Correct format: DD/MM/YYYY
In case there is no excess over the LE limit, this cell must be completed with the indication ‘N/A’. </t>
        </r>
      </text>
    </comment>
    <comment ref="U15" authorId="1" shapeId="0" xr:uid="{00000000-0006-0000-0800-000047000000}">
      <text>
        <r>
          <rPr>
            <sz val="9"/>
            <color indexed="81"/>
            <rFont val="Tahoma"/>
            <family val="2"/>
            <charset val="161"/>
          </rPr>
          <t xml:space="preserve">Enter text only in this cell. In case there is no excess over the LE limit, this cell must be completed with the indication ‘N/A’. </t>
        </r>
      </text>
    </comment>
    <comment ref="V15" authorId="1" shapeId="0" xr:uid="{00000000-0006-0000-0800-000048000000}">
      <text>
        <r>
          <rPr>
            <sz val="9"/>
            <color indexed="81"/>
            <rFont val="Tahoma"/>
            <family val="2"/>
            <charset val="161"/>
          </rPr>
          <t xml:space="preserve">Enter text only in this cell. In case there is no excess over the LE limit, this cell must be completed with the indication ‘N/A’. </t>
        </r>
      </text>
    </comment>
    <comment ref="W15" authorId="1" shapeId="0" xr:uid="{00000000-0006-0000-0800-000049000000}">
      <text>
        <r>
          <rPr>
            <sz val="9"/>
            <color indexed="81"/>
            <rFont val="Tahoma"/>
            <family val="2"/>
            <charset val="161"/>
          </rPr>
          <t xml:space="preserve">Correct format: DD/MM/YYYY
In case there is no excess over the LE limit, this cell must be completed with the indication ‘N/A’.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Savva, Savvas</author>
  </authors>
  <commentList>
    <comment ref="E9" authorId="0" shapeId="0" xr:uid="{00000000-0006-0000-0900-000001000000}">
      <text>
        <r>
          <rPr>
            <sz val="9"/>
            <color indexed="81"/>
            <rFont val="Tahoma"/>
            <family val="2"/>
            <charset val="161"/>
          </rPr>
          <t>CIFs shall report "1" for the reporting of exposures to 
individual counterparties or "2" for the reporting of exposures to groups of 
connected counterparties.</t>
        </r>
      </text>
    </comment>
    <comment ref="E10" authorId="0" shapeId="0" xr:uid="{00000000-0006-0000-0900-000002000000}">
      <text>
        <r>
          <rPr>
            <sz val="9"/>
            <color indexed="81"/>
            <rFont val="Tahoma"/>
            <family val="2"/>
            <charset val="161"/>
          </rPr>
          <t>CIFs shall report "1" for the reporting of exposures to 
individual counterparties or "2" for the reporting of exposures to groups of 
connected counterparties.</t>
        </r>
      </text>
    </comment>
    <comment ref="E11" authorId="0" shapeId="0" xr:uid="{00000000-0006-0000-0900-000003000000}">
      <text>
        <r>
          <rPr>
            <sz val="9"/>
            <color indexed="81"/>
            <rFont val="Tahoma"/>
            <family val="2"/>
            <charset val="161"/>
          </rPr>
          <t>CIFs shall report "1" for the reporting of exposures to 
individual counterparties or "2" for the reporting of exposures to groups of 
connected counterparties.</t>
        </r>
      </text>
    </comment>
    <comment ref="E12" authorId="0" shapeId="0" xr:uid="{00000000-0006-0000-0900-000004000000}">
      <text>
        <r>
          <rPr>
            <sz val="9"/>
            <color indexed="81"/>
            <rFont val="Tahoma"/>
            <family val="2"/>
            <charset val="161"/>
          </rPr>
          <t>CIFs shall report "1" for the reporting of exposures to 
individual counterparties or "2" for the reporting of exposures to groups of 
connected counterparties.</t>
        </r>
      </text>
    </comment>
    <comment ref="E13" authorId="0" shapeId="0" xr:uid="{00000000-0006-0000-0900-000005000000}">
      <text>
        <r>
          <rPr>
            <sz val="9"/>
            <color indexed="81"/>
            <rFont val="Tahoma"/>
            <family val="2"/>
            <charset val="161"/>
          </rPr>
          <t>CIFs shall report "1" for the reporting of exposures to 
individual counterparties or "2" for the reporting of exposures to groups of 
connected counterparties.</t>
        </r>
      </text>
    </comment>
    <comment ref="E21" authorId="0" shapeId="0" xr:uid="{00000000-0006-0000-0900-000006000000}">
      <text>
        <r>
          <rPr>
            <sz val="9"/>
            <color indexed="81"/>
            <rFont val="Tahoma"/>
            <family val="2"/>
            <charset val="161"/>
          </rPr>
          <t>CIFs shall report "1" for the reporting of exposures to 
individual counterparties or "2" for the reporting of exposures to groups of 
connected counterparties.</t>
        </r>
      </text>
    </comment>
    <comment ref="E22" authorId="0" shapeId="0" xr:uid="{00000000-0006-0000-0900-000007000000}">
      <text>
        <r>
          <rPr>
            <sz val="9"/>
            <color indexed="81"/>
            <rFont val="Tahoma"/>
            <family val="2"/>
            <charset val="161"/>
          </rPr>
          <t>CIFs shall report "1" for the reporting of exposures to 
individual counterparties or "2" for the reporting of exposures to groups of 
connected counterparties.</t>
        </r>
      </text>
    </comment>
    <comment ref="E23" authorId="0" shapeId="0" xr:uid="{00000000-0006-0000-0900-000008000000}">
      <text>
        <r>
          <rPr>
            <sz val="9"/>
            <color indexed="81"/>
            <rFont val="Tahoma"/>
            <family val="2"/>
            <charset val="161"/>
          </rPr>
          <t>CIFs shall report "1" for the reporting of exposures to 
individual counterparties or "2" for the reporting of exposures to groups of 
connected counterparties.</t>
        </r>
      </text>
    </comment>
    <comment ref="E24" authorId="0" shapeId="0" xr:uid="{00000000-0006-0000-0900-000009000000}">
      <text>
        <r>
          <rPr>
            <sz val="9"/>
            <color indexed="81"/>
            <rFont val="Tahoma"/>
            <family val="2"/>
            <charset val="161"/>
          </rPr>
          <t>CIFs shall report "1" for the reporting of exposures to 
individual counterparties or "2" for the reporting of exposures to groups of 
connected counterparties.</t>
        </r>
      </text>
    </comment>
    <comment ref="E25" authorId="0" shapeId="0" xr:uid="{00000000-0006-0000-0900-00000A000000}">
      <text>
        <r>
          <rPr>
            <sz val="9"/>
            <color indexed="81"/>
            <rFont val="Tahoma"/>
            <family val="2"/>
            <charset val="161"/>
          </rPr>
          <t>CIFs shall report "1" for the reporting of exposures to 
individual counterparties or "2" for the reporting of exposures to groups of 
connected counterparties.</t>
        </r>
      </text>
    </comment>
    <comment ref="E34" authorId="0" shapeId="0" xr:uid="{00000000-0006-0000-0900-00000B000000}">
      <text>
        <r>
          <rPr>
            <sz val="9"/>
            <color indexed="81"/>
            <rFont val="Tahoma"/>
            <family val="2"/>
            <charset val="161"/>
          </rPr>
          <t>CIFs shall report "1" for the reporting of exposures to 
individual counterparties or "2" for the reporting of exposures to groups of 
connected counterparties.</t>
        </r>
      </text>
    </comment>
    <comment ref="E35" authorId="0" shapeId="0" xr:uid="{00000000-0006-0000-0900-00000C000000}">
      <text>
        <r>
          <rPr>
            <sz val="9"/>
            <color indexed="81"/>
            <rFont val="Tahoma"/>
            <family val="2"/>
            <charset val="161"/>
          </rPr>
          <t>CIFs shall report "1" for the reporting of exposures to 
individual counterparties or "2" for the reporting of exposures to groups of 
connected counterparties.</t>
        </r>
      </text>
    </comment>
    <comment ref="E36" authorId="0" shapeId="0" xr:uid="{00000000-0006-0000-0900-00000D000000}">
      <text>
        <r>
          <rPr>
            <sz val="9"/>
            <color indexed="81"/>
            <rFont val="Tahoma"/>
            <family val="2"/>
            <charset val="161"/>
          </rPr>
          <t>CIFs shall report "1" for the reporting of exposures to 
individual counterparties or "2" for the reporting of exposures to groups of 
connected counterparties.</t>
        </r>
      </text>
    </comment>
    <comment ref="E37" authorId="0" shapeId="0" xr:uid="{00000000-0006-0000-0900-00000E000000}">
      <text>
        <r>
          <rPr>
            <sz val="9"/>
            <color indexed="81"/>
            <rFont val="Tahoma"/>
            <family val="2"/>
            <charset val="161"/>
          </rPr>
          <t>CIFs shall report "1" for the reporting of exposures to 
individual counterparties or "2" for the reporting of exposures to groups of 
connected counterparties.</t>
        </r>
      </text>
    </comment>
    <comment ref="E38" authorId="0" shapeId="0" xr:uid="{00000000-0006-0000-0900-00000F000000}">
      <text>
        <r>
          <rPr>
            <sz val="9"/>
            <color indexed="81"/>
            <rFont val="Tahoma"/>
            <family val="2"/>
            <charset val="161"/>
          </rPr>
          <t>CIFs shall report "1" for the reporting of exposures to 
individual counterparties or "2" for the reporting of exposures to groups of 
connected counterparties.</t>
        </r>
      </text>
    </comment>
    <comment ref="E47" authorId="0" shapeId="0" xr:uid="{00000000-0006-0000-0900-000010000000}">
      <text>
        <r>
          <rPr>
            <sz val="9"/>
            <color indexed="81"/>
            <rFont val="Tahoma"/>
            <family val="2"/>
            <charset val="161"/>
          </rPr>
          <t>CIFs shall report "1" for the reporting of exposures to individual clients or "2" for the reporting of exposures to groups of connected clients.</t>
        </r>
      </text>
    </comment>
    <comment ref="E48" authorId="0" shapeId="0" xr:uid="{00000000-0006-0000-0900-000011000000}">
      <text>
        <r>
          <rPr>
            <sz val="9"/>
            <color indexed="81"/>
            <rFont val="Tahoma"/>
            <family val="2"/>
            <charset val="161"/>
          </rPr>
          <t>CIFs shall report "1" for the reporting of exposures to individual clients or "2" for the reporting of exposures to groups of connected clients.</t>
        </r>
      </text>
    </comment>
    <comment ref="E49" authorId="0" shapeId="0" xr:uid="{00000000-0006-0000-0900-000012000000}">
      <text>
        <r>
          <rPr>
            <sz val="9"/>
            <color indexed="81"/>
            <rFont val="Tahoma"/>
            <family val="2"/>
            <charset val="161"/>
          </rPr>
          <t>CIFs shall report "1" for the reporting of exposures to individual clients or "2" for the reporting of exposures to groups of connected clients.</t>
        </r>
      </text>
    </comment>
    <comment ref="E50" authorId="0" shapeId="0" xr:uid="{00000000-0006-0000-0900-000013000000}">
      <text>
        <r>
          <rPr>
            <sz val="9"/>
            <color indexed="81"/>
            <rFont val="Tahoma"/>
            <family val="2"/>
            <charset val="161"/>
          </rPr>
          <t>CIFs shall report "1" for the reporting of exposures to individual clients or "2" for the reporting of exposures to groups of connected clients.</t>
        </r>
      </text>
    </comment>
    <comment ref="E51" authorId="0" shapeId="0" xr:uid="{00000000-0006-0000-0900-000014000000}">
      <text>
        <r>
          <rPr>
            <sz val="9"/>
            <color indexed="81"/>
            <rFont val="Tahoma"/>
            <family val="2"/>
            <charset val="161"/>
          </rPr>
          <t>CIFs shall report "1" for the reporting of exposures to individual clients or "2" for the reporting of exposures to groups of connected clients.</t>
        </r>
      </text>
    </comment>
    <comment ref="E59" authorId="0" shapeId="0" xr:uid="{00000000-0006-0000-0900-000015000000}">
      <text>
        <r>
          <rPr>
            <sz val="9"/>
            <color indexed="81"/>
            <rFont val="Tahoma"/>
            <family val="2"/>
            <charset val="161"/>
          </rPr>
          <t>CIFs shall report "1" for the reporting of exposures to 
individual counterparties or "2" for the reporting of exposures to groups of 
connected counterparties.</t>
        </r>
      </text>
    </comment>
    <comment ref="E60" authorId="0" shapeId="0" xr:uid="{00000000-0006-0000-0900-000016000000}">
      <text>
        <r>
          <rPr>
            <sz val="9"/>
            <color indexed="81"/>
            <rFont val="Tahoma"/>
            <family val="2"/>
            <charset val="161"/>
          </rPr>
          <t>CIFs shall report "1" for the reporting of exposures to 
individual counterparties or "2" for the reporting of exposures to groups of 
connected counterparties.</t>
        </r>
      </text>
    </comment>
    <comment ref="E61" authorId="0" shapeId="0" xr:uid="{00000000-0006-0000-0900-000017000000}">
      <text>
        <r>
          <rPr>
            <sz val="9"/>
            <color indexed="81"/>
            <rFont val="Tahoma"/>
            <family val="2"/>
            <charset val="161"/>
          </rPr>
          <t>CIFs shall report "1" for the reporting of exposures to 
individual counterparties or "2" for the reporting of exposures to groups of 
connected counterparties.</t>
        </r>
      </text>
    </comment>
    <comment ref="E62" authorId="0" shapeId="0" xr:uid="{00000000-0006-0000-0900-000018000000}">
      <text>
        <r>
          <rPr>
            <sz val="9"/>
            <color indexed="81"/>
            <rFont val="Tahoma"/>
            <family val="2"/>
            <charset val="161"/>
          </rPr>
          <t>CIFs shall report "1" for the reporting of exposures to 
individual counterparties or "2" for the reporting of exposures to groups of 
connected counterparties.</t>
        </r>
      </text>
    </comment>
    <comment ref="E63" authorId="0" shapeId="0" xr:uid="{00000000-0006-0000-0900-000019000000}">
      <text>
        <r>
          <rPr>
            <sz val="9"/>
            <color indexed="81"/>
            <rFont val="Tahoma"/>
            <family val="2"/>
            <charset val="161"/>
          </rPr>
          <t>CIFs shall report "1" for the reporting of exposures to 
individual counterparties or "2" for the reporting of exposures to groups of 
connected counterparties.</t>
        </r>
      </text>
    </comment>
    <comment ref="E71" authorId="0" shapeId="0" xr:uid="{00000000-0006-0000-0900-00001A000000}">
      <text>
        <r>
          <rPr>
            <sz val="9"/>
            <color indexed="81"/>
            <rFont val="Tahoma"/>
            <family val="2"/>
            <charset val="161"/>
          </rPr>
          <t>CIFs shall report "1" for the reporting of exposures to 
individual counterparties or "2" for the reporting of exposures to groups of 
connected counterparties.</t>
        </r>
      </text>
    </comment>
    <comment ref="E72" authorId="0" shapeId="0" xr:uid="{00000000-0006-0000-0900-00001B000000}">
      <text>
        <r>
          <rPr>
            <sz val="9"/>
            <color indexed="81"/>
            <rFont val="Tahoma"/>
            <family val="2"/>
            <charset val="161"/>
          </rPr>
          <t>CIFs shall report "1" for the reporting of exposures to 
individual counterparties or "2" for the reporting of exposures to groups of 
connected counterparties.</t>
        </r>
      </text>
    </comment>
    <comment ref="E73" authorId="0" shapeId="0" xr:uid="{00000000-0006-0000-0900-00001C000000}">
      <text>
        <r>
          <rPr>
            <sz val="9"/>
            <color indexed="81"/>
            <rFont val="Tahoma"/>
            <family val="2"/>
            <charset val="161"/>
          </rPr>
          <t>CIFs shall report "1" for the reporting of exposures to 
individual counterparties or "2" for the reporting of exposures to groups of 
connected counterparties.</t>
        </r>
      </text>
    </comment>
    <comment ref="E74" authorId="0" shapeId="0" xr:uid="{00000000-0006-0000-0900-00001D000000}">
      <text>
        <r>
          <rPr>
            <sz val="9"/>
            <color indexed="81"/>
            <rFont val="Tahoma"/>
            <family val="2"/>
            <charset val="161"/>
          </rPr>
          <t>CIFs shall report "1" for the reporting of exposures to 
individual counterparties or "2" for the reporting of exposures to groups of 
connected counterparties.</t>
        </r>
      </text>
    </comment>
    <comment ref="E75" authorId="0" shapeId="0" xr:uid="{00000000-0006-0000-0900-00001E000000}">
      <text>
        <r>
          <rPr>
            <sz val="9"/>
            <color indexed="81"/>
            <rFont val="Tahoma"/>
            <family val="2"/>
            <charset val="161"/>
          </rPr>
          <t>CIFs shall report "1" for the reporting of exposures to 
individual counterparties or "2" for the reporting of exposures to groups of 
connected counterparties.</t>
        </r>
      </text>
    </comment>
  </commentList>
</comments>
</file>

<file path=xl/sharedStrings.xml><?xml version="1.0" encoding="utf-8"?>
<sst xmlns="http://schemas.openxmlformats.org/spreadsheetml/2006/main" count="5757" uniqueCount="1065">
  <si>
    <t>Rows</t>
  </si>
  <si>
    <t>Amount</t>
  </si>
  <si>
    <t>Item</t>
  </si>
  <si>
    <t>TOTAL K-FACTOR REQUIREMENT</t>
  </si>
  <si>
    <t>Retained earnings</t>
  </si>
  <si>
    <t>Accumulated other comprehensive income</t>
  </si>
  <si>
    <t>0010</t>
  </si>
  <si>
    <t>0020</t>
  </si>
  <si>
    <t>0030</t>
  </si>
  <si>
    <t>0040</t>
  </si>
  <si>
    <t>0050</t>
  </si>
  <si>
    <t>0060</t>
  </si>
  <si>
    <t>0070</t>
  </si>
  <si>
    <t>0080</t>
  </si>
  <si>
    <t>0090</t>
  </si>
  <si>
    <t>0100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</si>
  <si>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</si>
  <si>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</si>
  <si>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</si>
  <si>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</si>
  <si>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</si>
  <si>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</si>
  <si>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</si>
  <si>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</si>
  <si>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</si>
  <si>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</si>
  <si>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</si>
  <si>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</si>
  <si>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</si>
  <si>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</si>
  <si>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</si>
  <si>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</si>
  <si>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</si>
  <si>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</si>
  <si>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</si>
  <si>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</si>
  <si>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</si>
  <si>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</si>
  <si>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</si>
  <si>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</si>
  <si>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</si>
  <si>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IF 03.00 - FIXED OVERHEADS REQUIREMENT CALCULATION (IF3)</t>
  </si>
  <si>
    <t>Percentage of client money held at this institution</t>
  </si>
  <si>
    <t>Total ASA at reporting date</t>
  </si>
  <si>
    <t>0360</t>
  </si>
  <si>
    <t>0370</t>
  </si>
  <si>
    <t>0380</t>
  </si>
  <si>
    <t>0390</t>
  </si>
  <si>
    <t>0400</t>
  </si>
  <si>
    <t>0410</t>
  </si>
  <si>
    <t>0420</t>
  </si>
  <si>
    <t>Template number</t>
  </si>
  <si>
    <t>Template code</t>
  </si>
  <si>
    <t>Name of the template /group of templates</t>
  </si>
  <si>
    <t>Short name</t>
  </si>
  <si>
    <t>OWN FUNDS</t>
  </si>
  <si>
    <t>INVESTMENT FIRMS TEMPLATES</t>
  </si>
  <si>
    <t>IF 01.00</t>
  </si>
  <si>
    <t>IF 03.00</t>
  </si>
  <si>
    <t>IF 04.00</t>
  </si>
  <si>
    <t>IF 07.00</t>
  </si>
  <si>
    <t>IF 05.00</t>
  </si>
  <si>
    <t>IF 09.00</t>
  </si>
  <si>
    <t>IF1</t>
  </si>
  <si>
    <t>IF3</t>
  </si>
  <si>
    <t>IF4</t>
  </si>
  <si>
    <t>IF5</t>
  </si>
  <si>
    <t>IF7</t>
  </si>
  <si>
    <t>IF9</t>
  </si>
  <si>
    <t>LIQUIDITY REQUIREMENTS</t>
  </si>
  <si>
    <t>CONCENTRATION RISK</t>
  </si>
  <si>
    <t>OWN FUNDS: level, composition, requirements and calculation</t>
  </si>
  <si>
    <t>High quality covered bonds (CQS2)</t>
  </si>
  <si>
    <t>High quality covered bonds (Third Country, CQS1)</t>
  </si>
  <si>
    <t>Withdrawable central bank reserves</t>
  </si>
  <si>
    <t>Central bank assets</t>
  </si>
  <si>
    <t>Regional government/local authorities assets</t>
  </si>
  <si>
    <t>Public Sector Entity assets</t>
  </si>
  <si>
    <t>Multilateral development bank and international organisations assets</t>
  </si>
  <si>
    <t xml:space="preserve">Coins and banknotes </t>
  </si>
  <si>
    <t>Central bank or central/regional government or local authorities or Public Sector Entities assets (Third Country, RW20 %)</t>
  </si>
  <si>
    <t>High quality covered bonds (RW35 %)</t>
  </si>
  <si>
    <t>Restricted-use central bank committed liquidity facilities</t>
  </si>
  <si>
    <t>Of which: Execution of client orders</t>
  </si>
  <si>
    <t>Of which: Reception and transmission of client orders</t>
  </si>
  <si>
    <t>TIER 1 CAPITAL</t>
  </si>
  <si>
    <t>Group/Individual</t>
  </si>
  <si>
    <t>Name</t>
  </si>
  <si>
    <t>Top 5 total exposures (including non-trading book and off-balance sheets)</t>
  </si>
  <si>
    <t>Top 5 trading book exposures</t>
  </si>
  <si>
    <t>0440</t>
  </si>
  <si>
    <t>0430</t>
  </si>
  <si>
    <t>Percentage of client securities deposited at this institution</t>
  </si>
  <si>
    <t>Counterparty Type</t>
  </si>
  <si>
    <t>Counterparty ID</t>
  </si>
  <si>
    <t>Own Funds Requirement of total exposure (OFR)</t>
  </si>
  <si>
    <t>Duration of the Excess (in days)</t>
  </si>
  <si>
    <t>K-CON Own Funds Requirement for the Excess (OFRE)</t>
  </si>
  <si>
    <t xml:space="preserve">(-) Goodwill </t>
  </si>
  <si>
    <t>(-) Other intangible assets</t>
  </si>
  <si>
    <t xml:space="preserve">Share premium </t>
  </si>
  <si>
    <t>Other reserves</t>
  </si>
  <si>
    <t>COMMON EQUITY TIER 1 CAPITAL</t>
  </si>
  <si>
    <t>(-)TOTAL DEDUCTIONS FROM COMMON EQUITY TIER 1</t>
  </si>
  <si>
    <t>(-) Losses for the current financial year</t>
  </si>
  <si>
    <t>(-) Other deductions</t>
  </si>
  <si>
    <t>(-) Deferred tax assets that rely on future profitability and do not arise from temporary differences net of associated tax liabilities</t>
  </si>
  <si>
    <t>ADDITIONAL TIER 1 CAPITAL</t>
  </si>
  <si>
    <t>(-) TOTAL DEDUCTIONS FROM ADDITIONAL TIER 1</t>
  </si>
  <si>
    <t>TIER 2 CAPITAL</t>
  </si>
  <si>
    <t>(-) TOTAL DEDUCTIONS FROM TIER 2</t>
  </si>
  <si>
    <t>Surplus(+)/Deficit(-) of Total capital</t>
  </si>
  <si>
    <t xml:space="preserve">Recognisable domestic and foreign currency central government and central bank assets </t>
  </si>
  <si>
    <t xml:space="preserve">Regional government/local authorities or Public Sector Entities assets (Member State, RW20 %) </t>
  </si>
  <si>
    <t xml:space="preserve">Credit institution (protected by Member State government, promotional lender) assets </t>
  </si>
  <si>
    <t xml:space="preserve">Corporate debt securities (CQS1) </t>
  </si>
  <si>
    <t xml:space="preserve">Asset-backed securities  </t>
  </si>
  <si>
    <t xml:space="preserve">Shares (major stock index) </t>
  </si>
  <si>
    <r>
      <t xml:space="preserve">Central government assets </t>
    </r>
    <r>
      <rPr>
        <strike/>
        <sz val="10"/>
        <color rgb="FFFF0000"/>
        <rFont val="Verdana"/>
        <family val="2"/>
      </rPr>
      <t/>
    </r>
  </si>
  <si>
    <t xml:space="preserve">Qualifying CIU shares/units </t>
  </si>
  <si>
    <t>SMALL AND NON-INTERCONNECTED INVESTMENT FIRMS</t>
  </si>
  <si>
    <t>AUM - Ongoing non-discretionary advice</t>
  </si>
  <si>
    <t>Debt instruments</t>
  </si>
  <si>
    <t>K-factor requirement</t>
  </si>
  <si>
    <t>Factor amount</t>
  </si>
  <si>
    <t>K - factor requirement</t>
  </si>
  <si>
    <t>Credit institutions and investment firms</t>
  </si>
  <si>
    <t>Other counterparties</t>
  </si>
  <si>
    <t xml:space="preserve">Counterparty </t>
  </si>
  <si>
    <t xml:space="preserve">Client </t>
  </si>
  <si>
    <t xml:space="preserve">Institutions </t>
  </si>
  <si>
    <t>Percentage of exposure to this counterparty with respect to firm's own funds 
(trading book positions only)</t>
  </si>
  <si>
    <t>Permanent minimum capital requirement</t>
  </si>
  <si>
    <t>Fixed overhead requirement</t>
  </si>
  <si>
    <t>Total K-Factor Requirement</t>
  </si>
  <si>
    <t>Total own funds requirement</t>
  </si>
  <si>
    <t>CET 1 Ratio</t>
  </si>
  <si>
    <t>Own Funds Ratio</t>
  </si>
  <si>
    <t>Tier 1 Ratio</t>
  </si>
  <si>
    <t>Fixed Overhead Requirement</t>
  </si>
  <si>
    <t xml:space="preserve">Clearing margin given </t>
  </si>
  <si>
    <t>Liquidity Requirement</t>
  </si>
  <si>
    <t>Client guarantees</t>
  </si>
  <si>
    <t>Total liquid assets</t>
  </si>
  <si>
    <t xml:space="preserve">Unencumbered short term deposits </t>
  </si>
  <si>
    <t xml:space="preserve">Total eligible receivables due within 30 days </t>
  </si>
  <si>
    <t xml:space="preserve">Level 1 assets </t>
  </si>
  <si>
    <t xml:space="preserve">Level 2A assets  </t>
  </si>
  <si>
    <t xml:space="preserve">Level 2B assets  </t>
  </si>
  <si>
    <t>Corporate debt securities</t>
  </si>
  <si>
    <t>K-Net positions risk requirement</t>
  </si>
  <si>
    <t>Trading counterparty default</t>
  </si>
  <si>
    <t>Minority interest given recognition in CET1 capital</t>
  </si>
  <si>
    <t>(-) Own CET1 instruments</t>
  </si>
  <si>
    <t>(-) Direct holdings of CET1 instruments</t>
  </si>
  <si>
    <t>(-) Indirect holdings of CET1 instruments</t>
  </si>
  <si>
    <t>(-) Synthetic holdings of CET1 instruments</t>
  </si>
  <si>
    <t>(-) Own AT1 instruments</t>
  </si>
  <si>
    <t>(-) Direct holdings of AT1 instruments</t>
  </si>
  <si>
    <t>(-) Indirect holdings of AT1 instruments</t>
  </si>
  <si>
    <t>(-) Synthetic holdings of AT1 instruments</t>
  </si>
  <si>
    <r>
      <t>(-) Own T2 instruments</t>
    </r>
    <r>
      <rPr>
        <sz val="11"/>
        <color indexed="17"/>
        <rFont val="Verdana"/>
        <family val="2"/>
      </rPr>
      <t/>
    </r>
  </si>
  <si>
    <t>(-) Direct holdings of T2 instruments</t>
  </si>
  <si>
    <t>(-) Indirect holdings of T2 instruments</t>
  </si>
  <si>
    <t>(-) Synthetic holdings of T2 instruments</t>
  </si>
  <si>
    <t xml:space="preserve">Assets under management -  AUM additional detail </t>
  </si>
  <si>
    <t xml:space="preserve">Client money held - CMH additional detail </t>
  </si>
  <si>
    <t xml:space="preserve">Assets safeguarded and administered - ASA additional detail </t>
  </si>
  <si>
    <t xml:space="preserve">Client orders handled - COH additional detail </t>
  </si>
  <si>
    <t xml:space="preserve">K-Net position risk - K-NPR additional detail </t>
  </si>
  <si>
    <t>Clearing Margin given - CMG additional detail</t>
  </si>
  <si>
    <t xml:space="preserve">Trading counterparty default - TCD additional detail </t>
  </si>
  <si>
    <t>Level of activity - Thresholds review</t>
  </si>
  <si>
    <t>Liquidity requirements</t>
  </si>
  <si>
    <t>Own funds</t>
  </si>
  <si>
    <t>Own funds requirements</t>
  </si>
  <si>
    <t>Fixed overheads requirements calculation</t>
  </si>
  <si>
    <t>IF 06.01</t>
  </si>
  <si>
    <t>IF 06.02</t>
  </si>
  <si>
    <t>IF 06.03</t>
  </si>
  <si>
    <t>IF 06.04</t>
  </si>
  <si>
    <t>IF 06.05</t>
  </si>
  <si>
    <t>IF 06.06</t>
  </si>
  <si>
    <t>IF 06.07</t>
  </si>
  <si>
    <t>IF6.1</t>
  </si>
  <si>
    <t>IF6.2</t>
  </si>
  <si>
    <t>IF6.3</t>
  </si>
  <si>
    <t>IF6.4</t>
  </si>
  <si>
    <t>IF6.5</t>
  </si>
  <si>
    <t>IF6.6</t>
  </si>
  <si>
    <t>IF6.7</t>
  </si>
  <si>
    <t>IF 09.00 - LIQUIDITY REQUIREMENTS (IF9)</t>
  </si>
  <si>
    <t>IF 06.00  K -Factor - additional details (IF 06)</t>
  </si>
  <si>
    <t>Assets safeguarded and administered</t>
  </si>
  <si>
    <t xml:space="preserve">Total other eligible financial instruments </t>
  </si>
  <si>
    <t xml:space="preserve">Client money held - Segregated  </t>
  </si>
  <si>
    <t xml:space="preserve">Client money held - Non - segregated </t>
  </si>
  <si>
    <t xml:space="preserve">Client orders handled - Cash trades  </t>
  </si>
  <si>
    <t xml:space="preserve">Client orders handled - Derivatives Trades </t>
  </si>
  <si>
    <t xml:space="preserve">Daily trading flow - Cash trades </t>
  </si>
  <si>
    <t xml:space="preserve">Daily trading flow - Derivative trades </t>
  </si>
  <si>
    <t xml:space="preserve">Additional own funds requirement </t>
  </si>
  <si>
    <t>Additional own funds guidance</t>
  </si>
  <si>
    <t>IF 02.01</t>
  </si>
  <si>
    <t>Capital ratios</t>
  </si>
  <si>
    <t>IF2.1</t>
  </si>
  <si>
    <t>0450</t>
  </si>
  <si>
    <t>IF 01.00 - OWN FUNDS COMPOSITION (IF1)</t>
  </si>
  <si>
    <t xml:space="preserve">Of which: Fixed expenses incurred on behalf of the investment firms by third parties </t>
  </si>
  <si>
    <t>Average value of total monthly AUM</t>
  </si>
  <si>
    <t>Average value of total daily CMH</t>
  </si>
  <si>
    <t>Average value of total daily ASA</t>
  </si>
  <si>
    <t>Average value of total daily COH</t>
  </si>
  <si>
    <t xml:space="preserve">IF 06.09  K-Net position risk - K-NPR additional detail </t>
  </si>
  <si>
    <t xml:space="preserve">IF 06.10  Clearing Margin given - CMG additional detail </t>
  </si>
  <si>
    <t>Average value of total daily DTF</t>
  </si>
  <si>
    <t>IF 06.08</t>
  </si>
  <si>
    <t>IF 06.09</t>
  </si>
  <si>
    <t>IF 06.10</t>
  </si>
  <si>
    <t>IF 06.11</t>
  </si>
  <si>
    <t>IF 06.12</t>
  </si>
  <si>
    <t>IF 06.13</t>
  </si>
  <si>
    <t>IF6.8</t>
  </si>
  <si>
    <t>IF6.9</t>
  </si>
  <si>
    <t>IF6.10</t>
  </si>
  <si>
    <t>IF6.11</t>
  </si>
  <si>
    <t>IF6.12</t>
  </si>
  <si>
    <t>IF6.13</t>
  </si>
  <si>
    <t>Daily trading flow - DTF additional detail</t>
  </si>
  <si>
    <t>Risk to client</t>
  </si>
  <si>
    <t>Risk to market</t>
  </si>
  <si>
    <t>Risk to firm</t>
  </si>
  <si>
    <t>Monthly averages of total daily ASA values</t>
  </si>
  <si>
    <t>Previous years retained earnings</t>
  </si>
  <si>
    <t>(-) Defined benefit pension fund assets</t>
  </si>
  <si>
    <t>Code</t>
  </si>
  <si>
    <t>0460</t>
  </si>
  <si>
    <t>0470</t>
  </si>
  <si>
    <t>0480</t>
  </si>
  <si>
    <t>(-) Qualifying holding outside the financial sector which exceeds 15% of own funds</t>
  </si>
  <si>
    <t>(-) Total qualifying holdings in undertaking other than financial sector entities which exceeds 60% of its own funds</t>
  </si>
  <si>
    <t>Internal model approach</t>
  </si>
  <si>
    <t>Total standardised approach</t>
  </si>
  <si>
    <t>Month t</t>
  </si>
  <si>
    <t>Month t-2</t>
  </si>
  <si>
    <t>Month t-3</t>
  </si>
  <si>
    <t>Exposure 
value</t>
  </si>
  <si>
    <t xml:space="preserve"> 0020</t>
  </si>
  <si>
    <t>SA-CCR</t>
  </si>
  <si>
    <t>Simplified SA-CCR</t>
  </si>
  <si>
    <t>Original exposure method</t>
  </si>
  <si>
    <t>Central governments, central banks and public sector entities</t>
  </si>
  <si>
    <t xml:space="preserve">Position risk </t>
  </si>
  <si>
    <t>Foreign exchange risk</t>
  </si>
  <si>
    <t>Commodities risk</t>
  </si>
  <si>
    <t>Breakdown by method for determining the exposure value</t>
  </si>
  <si>
    <t>Breakdown by type of counterparty</t>
  </si>
  <si>
    <t>Month t-16</t>
  </si>
  <si>
    <t>Month t-15</t>
  </si>
  <si>
    <t>Month t-14</t>
  </si>
  <si>
    <t>Month t-13</t>
  </si>
  <si>
    <t>Month t-12</t>
  </si>
  <si>
    <t>Month t-11</t>
  </si>
  <si>
    <t>Month t-10</t>
  </si>
  <si>
    <t>Month t-9</t>
  </si>
  <si>
    <t>Month t-8</t>
  </si>
  <si>
    <t>Month t-7</t>
  </si>
  <si>
    <t>Month t-6</t>
  </si>
  <si>
    <t>Month t-5</t>
  </si>
  <si>
    <t>Month t-4</t>
  </si>
  <si>
    <t>Type of code</t>
  </si>
  <si>
    <t>K-FACTOR REQUIREMENTS - ADDITIONAL DETAILS</t>
  </si>
  <si>
    <t>IF 02.02</t>
  </si>
  <si>
    <t>IF 07.00 - K-CON - additional detail (IF7)</t>
  </si>
  <si>
    <t>K-CON - additional detail</t>
  </si>
  <si>
    <t>IF 08.03  Level of concentration risk -Total own cash deposited</t>
  </si>
  <si>
    <t>IF 08.04   Level of concentration risk - Total earnings</t>
  </si>
  <si>
    <t>IF 08.05  Trading book exposures</t>
  </si>
  <si>
    <t>IF 08.06  Non-trading book and off-balance sheet items</t>
  </si>
  <si>
    <t>Level of concentration risk - Client money held</t>
  </si>
  <si>
    <t>IF 08.01</t>
  </si>
  <si>
    <t>Level of concentration risk - Assets seafeguarded and administered</t>
  </si>
  <si>
    <t>IF 08.02</t>
  </si>
  <si>
    <t>IF 08.03</t>
  </si>
  <si>
    <t>IF 08.04</t>
  </si>
  <si>
    <t>IF 08.05</t>
  </si>
  <si>
    <t>IF 08.06</t>
  </si>
  <si>
    <t>Level of concentration risk -Total own cash deposited</t>
  </si>
  <si>
    <t>Level of concentration risk - Total earnings</t>
  </si>
  <si>
    <t>Trading book exposures</t>
  </si>
  <si>
    <t>Non-trading book and off-balance sheet items</t>
  </si>
  <si>
    <t>IF8.1</t>
  </si>
  <si>
    <t>IF8.2</t>
  </si>
  <si>
    <t>IF8.3</t>
  </si>
  <si>
    <t>IF8.4</t>
  </si>
  <si>
    <t>IF8.5</t>
  </si>
  <si>
    <t>IF8.6</t>
  </si>
  <si>
    <t>Month t-1</t>
  </si>
  <si>
    <t>Total monthly assets under management</t>
  </si>
  <si>
    <t>End-of-month values</t>
  </si>
  <si>
    <t>Monthly assets under management - discretionary portfolio management</t>
  </si>
  <si>
    <t>Monthly assets under management - Ongoing non-discretionary advice</t>
  </si>
  <si>
    <t xml:space="preserve">of which: assets formally delegated to another entity </t>
  </si>
  <si>
    <t>IF 06.02 Monthly assets under management</t>
  </si>
  <si>
    <t>Potential future exposure (PFE)</t>
  </si>
  <si>
    <t>Collateral (C)</t>
  </si>
  <si>
    <t>Replacement cost 
(RC)</t>
  </si>
  <si>
    <t xml:space="preserve"> 0030</t>
  </si>
  <si>
    <t xml:space="preserve"> 0040</t>
  </si>
  <si>
    <t xml:space="preserve"> 0050</t>
  </si>
  <si>
    <t>Total K-Factor requirement calculations</t>
  </si>
  <si>
    <t xml:space="preserve">Of which: AUM formally delegated to another entity </t>
  </si>
  <si>
    <t>IF 06.08 Average value of total daily client orders handled</t>
  </si>
  <si>
    <t xml:space="preserve">Total daily client orders handled - Cash value </t>
  </si>
  <si>
    <t xml:space="preserve">Total daily client orders handled  - Derivatives </t>
  </si>
  <si>
    <t>Monthly averages of total daily client orders handled values</t>
  </si>
  <si>
    <t>Monthly averages of total daily client money held values</t>
  </si>
  <si>
    <t>Total daily client money held - Segregated</t>
  </si>
  <si>
    <t>Total daily client money held - Non-segregated</t>
  </si>
  <si>
    <t>IF 06.04  Average value of total daily client money held</t>
  </si>
  <si>
    <t>Of which: assets of another financial entity that has formally delegated to the investment firm</t>
  </si>
  <si>
    <t>Of which: assets formally delegated to another financial entity</t>
  </si>
  <si>
    <t>IF 06.06  Average value of total daily assets safeguarded and administered</t>
  </si>
  <si>
    <t xml:space="preserve">IF 06.05   Assets safeguarded and administered - ASA additional details </t>
  </si>
  <si>
    <t xml:space="preserve">IF 06.03   Client money held - CMH additional details </t>
  </si>
  <si>
    <t xml:space="preserve">IF 06.01  Assets under management -  AUM additional details </t>
  </si>
  <si>
    <t>IF 06.07 Client orders handled - COH additional details</t>
  </si>
  <si>
    <t>Equity instruments</t>
  </si>
  <si>
    <t>Of which: securitisations</t>
  </si>
  <si>
    <t xml:space="preserve">IF 06.11  Trading counterparty default - TCD additional details </t>
  </si>
  <si>
    <t>IF 06.12  Daily trading flow - DTF additional details</t>
  </si>
  <si>
    <t>IF 06.13  Average value of total daily trading flows</t>
  </si>
  <si>
    <t xml:space="preserve">Daily trading flow - cash trades </t>
  </si>
  <si>
    <t xml:space="preserve">Daily trading flow - derivative trades </t>
  </si>
  <si>
    <t>Monthly averages of total daily trading flow values</t>
  </si>
  <si>
    <t>Total CMH at reporting date</t>
  </si>
  <si>
    <t>IF 02.01 - OWN FUNDS REQUIREMENTS (IF2.1)</t>
  </si>
  <si>
    <t>IF 02.02 - CAPITAL RATIOS (IF2.2)</t>
  </si>
  <si>
    <t>IF2.2</t>
  </si>
  <si>
    <t>Exposure Value (EV)</t>
  </si>
  <si>
    <t>Exposure Value 
(as % of Own Funds)</t>
  </si>
  <si>
    <t xml:space="preserve">Exposure Value Excess (EVE) </t>
  </si>
  <si>
    <t>Particular approach for position risk in CIUs</t>
  </si>
  <si>
    <t>0055</t>
  </si>
  <si>
    <t>Clearing member</t>
  </si>
  <si>
    <t>Application of IFR: K-TCD</t>
  </si>
  <si>
    <t>Alternative approaches: Exposure value determined in accordance with CRR</t>
  </si>
  <si>
    <t>Alternative approaches: Full application of CRR framework</t>
  </si>
  <si>
    <t>Memorandum item: CVA component</t>
  </si>
  <si>
    <t>of which: calculated in accordance with CRR framework</t>
  </si>
  <si>
    <t>Institution</t>
  </si>
  <si>
    <t>Interest and dividend income</t>
  </si>
  <si>
    <t xml:space="preserve">Percentage of interest and dividend income from this client </t>
  </si>
  <si>
    <t>Total earnings from this client</t>
  </si>
  <si>
    <t>Amount generated from positions in the trading book</t>
  </si>
  <si>
    <t>Amount generated from positions in the non-trading book</t>
  </si>
  <si>
    <t>Percentage of fee and commission and other income from this client</t>
  </si>
  <si>
    <t>Amount of firm's cash deposits at the institution</t>
  </si>
  <si>
    <t>Percentage of firm's own cash deposits at the institution</t>
  </si>
  <si>
    <t>of which: amount generated from off-balance sheet items</t>
  </si>
  <si>
    <t>Fee and commission
 and other income</t>
  </si>
  <si>
    <t xml:space="preserve">Projected fixed overheads of the current year </t>
  </si>
  <si>
    <t>Variation of fixed overheads (%)</t>
  </si>
  <si>
    <t>Of which: Fair value of financial instruments (Level 2)</t>
  </si>
  <si>
    <t>Of which: Fair value of financial instruments (Level 3)</t>
  </si>
  <si>
    <t>IF 04.00 - TOTAL K-FACTOR REQUIREMENT CALCULATIONS (IF4)</t>
  </si>
  <si>
    <t>IF 05.00 - LEVEL OF ACTIVITY - THRESHOLDS REVIEW (IF5)</t>
  </si>
  <si>
    <t>(-) CET1 instruments of financial sector entites where the investment firm does not have a significant investment</t>
  </si>
  <si>
    <t>(-) CET1 instruments of financial sector entities where the investment firm has a significant investment</t>
  </si>
  <si>
    <t>(-) AT1 instruments of financial sector entities where the investment firm does not have a significant investment</t>
  </si>
  <si>
    <t>(-) AT1 instruments of financial sector entities where the investment firm has a significant investment</t>
  </si>
  <si>
    <t>(-) T2 instruments of financial sector entities where the investment firm does not have a significant investment</t>
  </si>
  <si>
    <t>(-) T2 instruments of financial sector entities where the investment firm has a significant investment</t>
  </si>
  <si>
    <t>Total AUM (average amounts)</t>
  </si>
  <si>
    <t>Of which: AUM - Discretionary portfolio management</t>
  </si>
  <si>
    <t>Firm's own cash deposited - Top 5 exposures</t>
  </si>
  <si>
    <t>Earnings - Top 5 exposures</t>
  </si>
  <si>
    <t>Surplus(+)/Deficit(-) of CET 1 Capital</t>
  </si>
  <si>
    <t>Surplus(+)/Deficit(-) of Tier 1 Capital</t>
  </si>
  <si>
    <t>CMH - Segregated (average amounts)</t>
  </si>
  <si>
    <t>CMH - Non-segregated (average amounts)</t>
  </si>
  <si>
    <t>Total ASA (average amounts)</t>
  </si>
  <si>
    <t>COH - Cash trades (average amounts)</t>
  </si>
  <si>
    <t>COH - Derivative (average amounts)</t>
  </si>
  <si>
    <t>Total DTF - cash trades (average amounts)</t>
  </si>
  <si>
    <t>Total DTF - derivative trades (average amounts)</t>
  </si>
  <si>
    <t>Percentage of exposure with respect to firm's own funds 
 (including off-balance sheet assets and non-trading book items)</t>
  </si>
  <si>
    <t>Extremely high quality covered bonds</t>
  </si>
  <si>
    <t>Annual Fixed Overheads of the previous year after distribution of profits</t>
  </si>
  <si>
    <t>K-Concentration risk requirement</t>
  </si>
  <si>
    <t>   (-)Payments into a fund for general banking risk</t>
  </si>
  <si>
    <t xml:space="preserve">(-)Expenses related to items that have already been deducted from own funds </t>
  </si>
  <si>
    <t>the highest amount of total margin</t>
  </si>
  <si>
    <t>the second highest amount of total margin</t>
  </si>
  <si>
    <t>the third highest amount of total margin</t>
  </si>
  <si>
    <t>Contribution to the total margin required on a daily basis on the day of</t>
  </si>
  <si>
    <r>
      <t>Assets under management</t>
    </r>
    <r>
      <rPr>
        <sz val="11"/>
        <color rgb="FFFF0000"/>
        <rFont val="Verdana"/>
        <family val="2"/>
      </rPr>
      <t xml:space="preserve"> </t>
    </r>
  </si>
  <si>
    <r>
      <t xml:space="preserve">IF 08.00 - CONCENTRATION </t>
    </r>
    <r>
      <rPr>
        <b/>
        <sz val="11"/>
        <rFont val="Verdana"/>
        <family val="2"/>
      </rPr>
      <t xml:space="preserve">RISK - Article 54 IFR </t>
    </r>
    <r>
      <rPr>
        <b/>
        <sz val="11"/>
        <color theme="1"/>
        <rFont val="Verdana"/>
        <family val="2"/>
      </rPr>
      <t>(IF8)</t>
    </r>
  </si>
  <si>
    <t>IF 08.01  Level of concentration risk - Client money held</t>
  </si>
  <si>
    <t>Total expenses of the previous year after distribution of profits</t>
  </si>
  <si>
    <t>Adjustments to CET1 due to prudential filters</t>
  </si>
  <si>
    <t>Own Funds requirement</t>
  </si>
  <si>
    <t>0490</t>
  </si>
  <si>
    <t>0500</t>
  </si>
  <si>
    <t>0510</t>
  </si>
  <si>
    <t>0520</t>
  </si>
  <si>
    <t>Tier 2: Other capital elements, deductions and adjustments</t>
  </si>
  <si>
    <t>Additional Tier 1: Other capital elements, deductions and adjustments</t>
  </si>
  <si>
    <t>Fully paid up, directly issued capital instruments</t>
  </si>
  <si>
    <t xml:space="preserve">Fully paid up capital instruments </t>
  </si>
  <si>
    <t>Profit eligible</t>
  </si>
  <si>
    <t>Transitional own funds requirements</t>
  </si>
  <si>
    <t>Memorandum items</t>
  </si>
  <si>
    <t>Transitional requirement of at least 250 000 EUR</t>
  </si>
  <si>
    <t>(-)Total deductions</t>
  </si>
  <si>
    <t>(-)Staff bonuses and other remuneration</t>
  </si>
  <si>
    <t>(-)Employees', directors' and partners' shares in net profits</t>
  </si>
  <si>
    <t>(-)Other discretionary payments of profits and variable remuneration</t>
  </si>
  <si>
    <t>(-)Shared commission and fees payable</t>
  </si>
  <si>
    <t>(-)Fees, brokerage and other charges paid to CCPs that are charged to customers</t>
  </si>
  <si>
    <t>(-)Fees to tied agents</t>
  </si>
  <si>
    <t>(-)Interest paid to customers on client money where this is at the firm's discretion</t>
  </si>
  <si>
    <t>(-)Non-recurring expenses from non-ordinary activities</t>
  </si>
  <si>
    <t>(-)Expenditures from taxes</t>
  </si>
  <si>
    <t>(-)Losses from trading on own account in financial instruments</t>
  </si>
  <si>
    <t>(-)Contract based profit and loss transfer agreements</t>
  </si>
  <si>
    <t>(-)Expenditure on raw materials</t>
  </si>
  <si>
    <t>Other funds</t>
  </si>
  <si>
    <t xml:space="preserve">Date of update: </t>
  </si>
  <si>
    <t>Version:</t>
  </si>
  <si>
    <t>Cyprus Investment Firm (CIF):</t>
  </si>
  <si>
    <t>Identification code of CIF:</t>
  </si>
  <si>
    <t>Reporting currency:</t>
  </si>
  <si>
    <t>Accounting framework:</t>
  </si>
  <si>
    <t>Level of application:</t>
  </si>
  <si>
    <t>Exchange rate EUR/reporting currency</t>
  </si>
  <si>
    <t>Other details</t>
  </si>
  <si>
    <t>Contact person 1</t>
  </si>
  <si>
    <t>Contact person 2</t>
  </si>
  <si>
    <t>Contact person name:</t>
  </si>
  <si>
    <t>Contact email address:</t>
  </si>
  <si>
    <t>Contact telephone number:</t>
  </si>
  <si>
    <t>I.</t>
  </si>
  <si>
    <t>Validation Column</t>
  </si>
  <si>
    <t>II.</t>
  </si>
  <si>
    <t xml:space="preserve"> REGULATORY OWN FUNDS AND CAPITAL ADEQUACY RATIO</t>
  </si>
  <si>
    <t>Label</t>
  </si>
  <si>
    <t>Amount 
in thousands</t>
  </si>
  <si>
    <t>TOTAL OWN FUNDS</t>
  </si>
  <si>
    <t>OWN FUNDS REQUIREMENTS</t>
  </si>
  <si>
    <t>Transitional requirement based on CRR own funds requirements</t>
  </si>
  <si>
    <t>Transitional requirement based on fixed overhead requirements</t>
  </si>
  <si>
    <t xml:space="preserve">Transitional requirement for investment firms previously subject only to an initial capital requirement </t>
  </si>
  <si>
    <t>Transitional requirement based on initial capital requirement at authorisation</t>
  </si>
  <si>
    <t>III.</t>
  </si>
  <si>
    <t>(i) EUR 100 million/day for cash trades; or</t>
  </si>
  <si>
    <t>(ii) EUR 1 billion/day for derivatives ?</t>
  </si>
  <si>
    <t>(i) Is the total annual gross revenue from investment services and activities of the investment firm less than EUR 30 million, calculated as an average on the basis of the annual figures from the two-year period immediately preceding the given financial year?</t>
  </si>
  <si>
    <t>IV.</t>
  </si>
  <si>
    <t>€000</t>
  </si>
  <si>
    <t>Own Funds of the CIF</t>
  </si>
  <si>
    <t>V.</t>
  </si>
  <si>
    <t>VI.</t>
  </si>
  <si>
    <t>Total Liquid Assets</t>
  </si>
  <si>
    <t>One third of the Fixed Overhead Requirement</t>
  </si>
  <si>
    <t>VII.</t>
  </si>
  <si>
    <t>PROFESSIONAL INDEMNITY INSURANCE</t>
  </si>
  <si>
    <t>Does the CIF have a professional indemnity insurance cover?</t>
  </si>
  <si>
    <r>
      <t xml:space="preserve">If </t>
    </r>
    <r>
      <rPr>
        <b/>
        <sz val="11"/>
        <rFont val="Verdana"/>
        <family val="2"/>
      </rPr>
      <t>Yes</t>
    </r>
    <r>
      <rPr>
        <sz val="11"/>
        <rFont val="Verdana"/>
        <family val="2"/>
      </rPr>
      <t>, then complete the following table:</t>
    </r>
  </si>
  <si>
    <r>
      <t>What is the largest single claim that can be made on the insurance cover?</t>
    </r>
    <r>
      <rPr>
        <i/>
        <sz val="11"/>
        <rFont val="Verdana"/>
        <family val="2"/>
      </rPr>
      <t xml:space="preserve"> </t>
    </r>
  </si>
  <si>
    <t>What is the aggregated limit that can be made per annum for all claims?</t>
  </si>
  <si>
    <t xml:space="preserve">What is the policy excess amount for any single claim? </t>
  </si>
  <si>
    <t>What is the inception date of the professional  indemnity insurance cover?</t>
  </si>
  <si>
    <t>What is the expiry date of the professional  indemnity insurance cover?</t>
  </si>
  <si>
    <t xml:space="preserve">Transitional requirement for investment firms that are not authorised to provide certain services  </t>
  </si>
  <si>
    <t>C 18.00 - MARKET RISK: STANDARDISED APPROACH FOR POSITION RISKS IN TRADED DEBT INSTRUMENTS (MKR SA TDI)</t>
  </si>
  <si>
    <t>Currency:</t>
  </si>
  <si>
    <t>POSITIONS</t>
  </si>
  <si>
    <t>TOTAL RISK EXPOSURE AMOUNT</t>
  </si>
  <si>
    <t>ALL POSITIONS</t>
  </si>
  <si>
    <t>NET POSITIONS</t>
  </si>
  <si>
    <t>POSITIONS SUBJECT TO CAPITAL CHARGE</t>
  </si>
  <si>
    <t>LONG</t>
  </si>
  <si>
    <t>SHORT</t>
  </si>
  <si>
    <t>TRADED DEBT INSTRUMENTS IN TRADING BOOK</t>
  </si>
  <si>
    <t>0011</t>
  </si>
  <si>
    <t>General risk</t>
  </si>
  <si>
    <t>0012</t>
  </si>
  <si>
    <t>Derivatives</t>
  </si>
  <si>
    <t>0013</t>
  </si>
  <si>
    <t>Other assets and liabilities</t>
  </si>
  <si>
    <t xml:space="preserve"> Maturity-based approach</t>
  </si>
  <si>
    <t>Zone 1</t>
  </si>
  <si>
    <t>0 ≤ 1 month</t>
  </si>
  <si>
    <t>&gt; 1 ≤ 3 months</t>
  </si>
  <si>
    <t>&gt; 3 ≤ 6 months</t>
  </si>
  <si>
    <t>&gt; 6 ≤ 12 months</t>
  </si>
  <si>
    <t>Zone 2</t>
  </si>
  <si>
    <t>&gt; 1 ≤ 2 (1,9 for cupon of less than 3%) years</t>
  </si>
  <si>
    <t>&gt; 2 ≤ 3 (&gt; 1,9 ≤ 2,8 for cupon of less than 3%) years</t>
  </si>
  <si>
    <t>&gt; 3 ≤ 4 (&gt; 2,8 ≤ 3,6 for cupon of less than 3%) years</t>
  </si>
  <si>
    <t>Zone 3</t>
  </si>
  <si>
    <t>&gt; 4 ≤ 5    (&gt; 3,6 ≤ 4,3 for cupon of less than 3%) years</t>
  </si>
  <si>
    <t>&gt; 5 ≤ 7     (&gt; 4,3 ≤ 5,7 for cupon of less than 3%) years</t>
  </si>
  <si>
    <t>&gt; 7 ≤ 10   (&gt; 5,7 ≤ 7,3 for cupon of less than 3%) years</t>
  </si>
  <si>
    <t>&gt; 10 ≤ 15 (&gt; 7,3 ≤ 9,3 for cupon of less than 3%) years</t>
  </si>
  <si>
    <t>&gt; 15 ≤ 20 (&gt; 9,3 ≤ 10,6 for cupon of less than 3%) years</t>
  </si>
  <si>
    <t>&gt; 20         (&gt; 10,6 ≤ 12,0 for cupon of less than 3%) years</t>
  </si>
  <si>
    <t xml:space="preserve">                 (&gt; 12,0 ≤ 20,0 for cupon of less than 3%) years</t>
  </si>
  <si>
    <t xml:space="preserve">                 (&gt; 20 for cupon of less than 3%) years</t>
  </si>
  <si>
    <t>Duration-based approach</t>
  </si>
  <si>
    <t>Specific risk</t>
  </si>
  <si>
    <t>0251</t>
  </si>
  <si>
    <t>Own funds requirement for non-securitisation debt instruments</t>
  </si>
  <si>
    <t xml:space="preserve">Debt securities under the first category in Table 1  </t>
  </si>
  <si>
    <t xml:space="preserve">Debt securities under the second category in Table 1 </t>
  </si>
  <si>
    <t>With residual term  ≤ 6 months</t>
  </si>
  <si>
    <t>With a residual term &gt; 6 months and ≤ 24 months</t>
  </si>
  <si>
    <t>With a residual term &gt; 24 months</t>
  </si>
  <si>
    <t xml:space="preserve">Debt securities under the third category in Table 1 </t>
  </si>
  <si>
    <t xml:space="preserve">Debt securities under the fourth category in Table 1 </t>
  </si>
  <si>
    <t>0321</t>
  </si>
  <si>
    <t>Rated nth-to default credit derivatives</t>
  </si>
  <si>
    <t>0325</t>
  </si>
  <si>
    <t>Own funds requirement for securitisation instruments</t>
  </si>
  <si>
    <t>Own funds requirement for the correlation trading portfolio</t>
  </si>
  <si>
    <t>Additional requirements for options (non-delta risks)</t>
  </si>
  <si>
    <t>Simplified method</t>
  </si>
  <si>
    <t>Delta plus approach - additional requirements for gamma risk</t>
  </si>
  <si>
    <t>Delta plus approach - additional requirements for vega risk</t>
  </si>
  <si>
    <t>0385</t>
  </si>
  <si>
    <t>Delta plus approach - non-continuous options and warrants</t>
  </si>
  <si>
    <t xml:space="preserve">Scenario matrix approach </t>
  </si>
  <si>
    <t>C 19.00 - MARKET RISK: STANDARDISED APPROACH FOR SPECIFIC RISK IN SECURITISATIONS (MKR SA SEC)</t>
  </si>
  <si>
    <t>(-) POSITIONS DEDUCTED FROM OWN FUNDS</t>
  </si>
  <si>
    <t>BREAKDOWN OF THE NET POSITIONS (LONG) ACCORDING TO RISK WEIGHTS</t>
  </si>
  <si>
    <t>BREAKDOWN OF THE NET POSITIONS (SHORT) ACCORDING TO RISK WEIGHTS</t>
  </si>
  <si>
    <t>BREAKDOWN OF THE NET POSITION ACCORDING TO APPROACHES</t>
  </si>
  <si>
    <t>OVERALL EFFECT (ADJUSTMENT) DUE TO INFRINGEMENT  OF CHAPTER 2 OF REGULATION (EU) 2017/2402</t>
  </si>
  <si>
    <t>BEFORE CAP</t>
  </si>
  <si>
    <t>AFTER CAP / TOTAL OWN FUND REQUIREMENTS</t>
  </si>
  <si>
    <t>(-) LONG</t>
  </si>
  <si>
    <t>(-) SHORT</t>
  </si>
  <si>
    <t>[0 - 10%[</t>
  </si>
  <si>
    <t>[10 - 12%[</t>
  </si>
  <si>
    <t>[12 - 20%[</t>
  </si>
  <si>
    <t>[20 - 40%[</t>
  </si>
  <si>
    <t>[40 - 100%[</t>
  </si>
  <si>
    <t>[100 - 150%[</t>
  </si>
  <si>
    <t>[150 - 200%[</t>
  </si>
  <si>
    <t>[200 - 225%[</t>
  </si>
  <si>
    <t>[225 - 250%[</t>
  </si>
  <si>
    <t>[250 - 300%[</t>
  </si>
  <si>
    <t>[300 - 350%[</t>
  </si>
  <si>
    <t>[350 - 425%[</t>
  </si>
  <si>
    <t>[425 - 500%[</t>
  </si>
  <si>
    <t>[500 - 650%[</t>
  </si>
  <si>
    <t>[650 - 750%[</t>
  </si>
  <si>
    <t>[750 - 850%[</t>
  </si>
  <si>
    <t>[850 - 1250%[</t>
  </si>
  <si>
    <t>SEC-IRBA</t>
  </si>
  <si>
    <t>SEC-SA</t>
  </si>
  <si>
    <t>SEC-ERBA</t>
  </si>
  <si>
    <t>INTERNAL ASSESSMENT APPROACH</t>
  </si>
  <si>
    <t>OTHER (RW=1250%)</t>
  </si>
  <si>
    <t>WEIGHTED NET LONG POSITIONS</t>
  </si>
  <si>
    <t>WEIGHTED NET SHORT POSITIONS</t>
  </si>
  <si>
    <t>0061</t>
  </si>
  <si>
    <t>0062</t>
  </si>
  <si>
    <t>0063</t>
  </si>
  <si>
    <t>0064</t>
  </si>
  <si>
    <t>0065</t>
  </si>
  <si>
    <t>0066</t>
  </si>
  <si>
    <t>0071</t>
  </si>
  <si>
    <t>0072</t>
  </si>
  <si>
    <t>0073</t>
  </si>
  <si>
    <t>0074</t>
  </si>
  <si>
    <t>0075</t>
  </si>
  <si>
    <t>0076</t>
  </si>
  <si>
    <t>0077</t>
  </si>
  <si>
    <t>0078</t>
  </si>
  <si>
    <t>0079</t>
  </si>
  <si>
    <t>0081</t>
  </si>
  <si>
    <t>0082</t>
  </si>
  <si>
    <t>0083</t>
  </si>
  <si>
    <t>0085</t>
  </si>
  <si>
    <t>0086</t>
  </si>
  <si>
    <t>0087</t>
  </si>
  <si>
    <t>0088</t>
  </si>
  <si>
    <t>0089</t>
  </si>
  <si>
    <t>0091</t>
  </si>
  <si>
    <t>0092</t>
  </si>
  <si>
    <t>0093</t>
  </si>
  <si>
    <t>0094</t>
  </si>
  <si>
    <t>0095</t>
  </si>
  <si>
    <t>0096</t>
  </si>
  <si>
    <t>0097</t>
  </si>
  <si>
    <t>0098</t>
  </si>
  <si>
    <t>0099</t>
  </si>
  <si>
    <t>0101</t>
  </si>
  <si>
    <t>0102</t>
  </si>
  <si>
    <t>0103</t>
  </si>
  <si>
    <t>00104</t>
  </si>
  <si>
    <t>0402</t>
  </si>
  <si>
    <t>0403</t>
  </si>
  <si>
    <t>0404</t>
  </si>
  <si>
    <t>0405</t>
  </si>
  <si>
    <t>0406</t>
  </si>
  <si>
    <t>0530</t>
  </si>
  <si>
    <t>0540</t>
  </si>
  <si>
    <t>0570</t>
  </si>
  <si>
    <t>0601</t>
  </si>
  <si>
    <t>TOTAL EXPOSURES</t>
  </si>
  <si>
    <t>Of which: RE-SECURITISATIONS</t>
  </si>
  <si>
    <t>ORIGINATOR: TOTAL EXPOSURES</t>
  </si>
  <si>
    <t>SECURITISATIONS</t>
  </si>
  <si>
    <t>0041</t>
  </si>
  <si>
    <t>OF WHICH: QUALIFYING FOR DIFFERENTIATED CAPITAL TREATMENT</t>
  </si>
  <si>
    <t>RE-SECURITISATIONS</t>
  </si>
  <si>
    <t>INVESTOR: TOTAL EXPOSURES</t>
  </si>
  <si>
    <t>SPONSOR: TOTAL EXPOSURES</t>
  </si>
  <si>
    <t>C 20.00 - MARKET RISK: STANDARDISED APPROACH FOR SPECIFIC RISK IN THE CORRELATION TRADING PORTFOLIO (MKR SA CTP)</t>
  </si>
  <si>
    <t>BREAKDOWN OF THE NET POSITION (LONG) ACCORDING TO RISK WEIGHTS</t>
  </si>
  <si>
    <t>BREAKDOWN OF THE NET POSITION (SHORT) ACCORDING TO RISK WEIGHTS</t>
  </si>
  <si>
    <t>AFTER CAP</t>
  </si>
  <si>
    <t>TOTAL OWN FUNDS REQUIREMENTS</t>
  </si>
  <si>
    <t>[100 - 250%[</t>
  </si>
  <si>
    <t>[250 - 350%[</t>
  </si>
  <si>
    <t>[425 - 650%[</t>
  </si>
  <si>
    <t>[650 - 1250%[</t>
  </si>
  <si>
    <t xml:space="preserve">WEIGHTED NET SHORT POSITIONS </t>
  </si>
  <si>
    <t>SECURITISATION POSITIONS:</t>
  </si>
  <si>
    <t>OTHER CTP POSITIONS</t>
  </si>
  <si>
    <t>N-TH-TO-DEFAULT CREDIT DERIVATIVES:</t>
  </si>
  <si>
    <t>N-TH-TO-DEFAULT CREDIT DERIVATIVES</t>
  </si>
  <si>
    <t>C 21.00 - MARKET RISK: STANDARDISED APPROACH FOR POSITION RISK IN EQUITIES (MKR SA EQU)</t>
  </si>
  <si>
    <t>National market:</t>
  </si>
  <si>
    <t>EQUITIES IN TRADING BOOK</t>
  </si>
  <si>
    <t>0021</t>
  </si>
  <si>
    <t>0022</t>
  </si>
  <si>
    <t>Exchange traded stock-index futures broadly diversified subject to particular approach</t>
  </si>
  <si>
    <t>Other equities than exchange traded stock-index futures broadly diversified</t>
  </si>
  <si>
    <t>0125</t>
  </si>
  <si>
    <t>C 22.00 - MARKET RISK: STANDARDISED APPROACHES FOR FOREIGN EXCHANGE RISK (MKR SA FX)</t>
  </si>
  <si>
    <t>POSITIONS SUBJECT TO CAPITAL CHARGE
(Including redistribution of unmatched positions in non-reporting currencies subject to special treatment for matched positions)</t>
  </si>
  <si>
    <t>MATCHED</t>
  </si>
  <si>
    <t>TOTAL POSITIONS</t>
  </si>
  <si>
    <t>Currencies closely correlated</t>
  </si>
  <si>
    <t>0025</t>
  </si>
  <si>
    <t>of which: reporting currency</t>
  </si>
  <si>
    <t>All other currencies (including CIUs treated as different currencies)</t>
  </si>
  <si>
    <t xml:space="preserve">Gold </t>
  </si>
  <si>
    <t>BREAKDOWN OF TOTAL POSITIONS (REPORTING CURRENCY INCLUDED) BY EXPOSURE TYPES</t>
  </si>
  <si>
    <t>Other assets and liabilities other than off-balance sheet items and derivatives</t>
  </si>
  <si>
    <t>Off-balance sheet items</t>
  </si>
  <si>
    <t>Memorandum items: CURRENCY POSITIONS</t>
  </si>
  <si>
    <t>Euro</t>
  </si>
  <si>
    <t>Lek</t>
  </si>
  <si>
    <t>Argentine Peso</t>
  </si>
  <si>
    <t>Australian Dollar</t>
  </si>
  <si>
    <t>Brazilian Real</t>
  </si>
  <si>
    <t>Bulgarian Lev</t>
  </si>
  <si>
    <t>Canadian Dollar</t>
  </si>
  <si>
    <t>Czech Koruna</t>
  </si>
  <si>
    <t>Danish Krone</t>
  </si>
  <si>
    <t>Egyptian Pound</t>
  </si>
  <si>
    <t>Pound Sterling</t>
  </si>
  <si>
    <t>Forint</t>
  </si>
  <si>
    <t>Yen</t>
  </si>
  <si>
    <t>Lithuanian Litas</t>
  </si>
  <si>
    <t>Denar</t>
  </si>
  <si>
    <t>Mexican Peso</t>
  </si>
  <si>
    <t>Zloty</t>
  </si>
  <si>
    <t>Rumanian Leu</t>
  </si>
  <si>
    <t>Russian Ruble</t>
  </si>
  <si>
    <t>Serbian Dinar</t>
  </si>
  <si>
    <t>Swedish Krona</t>
  </si>
  <si>
    <t>Swiss Franc</t>
  </si>
  <si>
    <t>Turkish Lira</t>
  </si>
  <si>
    <t>Hryvnia</t>
  </si>
  <si>
    <t>US Dollar</t>
  </si>
  <si>
    <t>Iceland Krona</t>
  </si>
  <si>
    <t>Norwegian Krone</t>
  </si>
  <si>
    <t>Hong Kong Dollar</t>
  </si>
  <si>
    <t>New Taiwan Dollar</t>
  </si>
  <si>
    <t>New Zealand Dollar</t>
  </si>
  <si>
    <t>Singapore Dollar</t>
  </si>
  <si>
    <t>Won</t>
  </si>
  <si>
    <t>Yuan Renminbi</t>
  </si>
  <si>
    <t>Other</t>
  </si>
  <si>
    <t>Croatian Kuna</t>
  </si>
  <si>
    <t>C 23.00 - MARKET RISK: STANDARDISED APPROACHES FOR COMMODITIES (MKR SA COM)</t>
  </si>
  <si>
    <t>TOTAL POSITIONS IN COMMODITIES</t>
  </si>
  <si>
    <t>Precious metals (except gold)</t>
  </si>
  <si>
    <t>Base metals</t>
  </si>
  <si>
    <t>Agricultural products (softs)</t>
  </si>
  <si>
    <t>Others</t>
  </si>
  <si>
    <t xml:space="preserve">              Of which energy products (oil, gas)</t>
  </si>
  <si>
    <t>Maturity ladder approach</t>
  </si>
  <si>
    <t>Extended maturity ladder approach</t>
  </si>
  <si>
    <t>Simplified approach: All positions</t>
  </si>
  <si>
    <t>0135</t>
  </si>
  <si>
    <t>VaR</t>
  </si>
  <si>
    <t>STRESSED VaR</t>
  </si>
  <si>
    <t>C 25.00 - CREDIT VALUE ADJUSTMENT RISK (CVA)</t>
  </si>
  <si>
    <t>EXPOSURE VALUE</t>
  </si>
  <si>
    <t>OWN FUNDS 
REQUIREMENTS</t>
  </si>
  <si>
    <t>TOTAL RISK
 EXPOSURE AMOUNT</t>
  </si>
  <si>
    <t>MEMORANDUM ITEMS</t>
  </si>
  <si>
    <t>CVA RISK HEDGE NOTIONALS</t>
  </si>
  <si>
    <t xml:space="preserve">of which:
 OTC Derivatives </t>
  </si>
  <si>
    <t>of which:
SFT</t>
  </si>
  <si>
    <r>
      <t>MULTIPLICATION FACTOR (m</t>
    </r>
    <r>
      <rPr>
        <b/>
        <vertAlign val="subscript"/>
        <sz val="10"/>
        <rFont val="Verdana"/>
        <family val="2"/>
      </rPr>
      <t>c</t>
    </r>
    <r>
      <rPr>
        <b/>
        <sz val="10"/>
        <rFont val="Verdana"/>
        <family val="2"/>
      </rPr>
      <t>) x AVERAGE OF PREVIOUS 60 WORKING DAYS (VaR</t>
    </r>
    <r>
      <rPr>
        <b/>
        <vertAlign val="subscript"/>
        <sz val="10"/>
        <rFont val="Verdana"/>
        <family val="2"/>
      </rPr>
      <t>avg</t>
    </r>
    <r>
      <rPr>
        <b/>
        <sz val="10"/>
        <rFont val="Verdana"/>
        <family val="2"/>
      </rPr>
      <t>)</t>
    </r>
  </si>
  <si>
    <r>
      <t>PREVIOUS DAY
(VaR</t>
    </r>
    <r>
      <rPr>
        <b/>
        <vertAlign val="subscript"/>
        <sz val="10"/>
        <rFont val="Verdana"/>
        <family val="2"/>
      </rPr>
      <t>t-1</t>
    </r>
    <r>
      <rPr>
        <b/>
        <sz val="10"/>
        <rFont val="Verdana"/>
        <family val="2"/>
      </rPr>
      <t>)</t>
    </r>
  </si>
  <si>
    <r>
      <t>MULTIPLICATION FACTOR (m</t>
    </r>
    <r>
      <rPr>
        <b/>
        <vertAlign val="subscript"/>
        <sz val="10"/>
        <rFont val="Verdana"/>
        <family val="2"/>
      </rPr>
      <t>s</t>
    </r>
    <r>
      <rPr>
        <b/>
        <sz val="10"/>
        <rFont val="Verdana"/>
        <family val="2"/>
      </rPr>
      <t>) x AVERAGE OF PREVIOUS 60 WORKING DAYS (SVaR</t>
    </r>
    <r>
      <rPr>
        <b/>
        <vertAlign val="subscript"/>
        <sz val="10"/>
        <rFont val="Verdana"/>
        <family val="2"/>
      </rPr>
      <t>avg</t>
    </r>
    <r>
      <rPr>
        <b/>
        <sz val="10"/>
        <rFont val="Verdana"/>
        <family val="2"/>
      </rPr>
      <t>)</t>
    </r>
  </si>
  <si>
    <r>
      <t>LATEST AVAILABLE (SVaR</t>
    </r>
    <r>
      <rPr>
        <b/>
        <vertAlign val="subscript"/>
        <sz val="10"/>
        <rFont val="Verdana"/>
        <family val="2"/>
      </rPr>
      <t>t-1</t>
    </r>
    <r>
      <rPr>
        <b/>
        <sz val="10"/>
        <rFont val="Verdana"/>
        <family val="2"/>
      </rPr>
      <t>)</t>
    </r>
  </si>
  <si>
    <t>Number of counterparties</t>
  </si>
  <si>
    <t xml:space="preserve">of which: proxy was used to determine credit spread </t>
  </si>
  <si>
    <t>INCURRED CVA</t>
  </si>
  <si>
    <t>SINGLE NAME CDS</t>
  </si>
  <si>
    <t>INDEX CDS</t>
  </si>
  <si>
    <t xml:space="preserve">0080
</t>
  </si>
  <si>
    <t>CVA risk total</t>
  </si>
  <si>
    <t>According to Advanced method</t>
  </si>
  <si>
    <t>According to Standardised method</t>
  </si>
  <si>
    <t>Based on OEM</t>
  </si>
  <si>
    <t>C 34.02 COUNTERPARTY CREDIT RISK: CCR EXPOSURES BY APPROACH (CCR 2)</t>
  </si>
  <si>
    <t xml:space="preserve">Exposures </t>
  </si>
  <si>
    <t>APPROACH</t>
  </si>
  <si>
    <t xml:space="preserve"> NUMBER OF COUNTERPARTIES</t>
  </si>
  <si>
    <t>NUMBER OF TRANSACTIONS</t>
  </si>
  <si>
    <r>
      <t>NOTIONAL</t>
    </r>
    <r>
      <rPr>
        <b/>
        <strike/>
        <sz val="11"/>
        <rFont val="Verdana"/>
        <family val="2"/>
      </rPr>
      <t xml:space="preserve">
</t>
    </r>
    <r>
      <rPr>
        <b/>
        <sz val="11"/>
        <rFont val="Verdana"/>
        <family val="2"/>
      </rPr>
      <t>AMOUNTS</t>
    </r>
  </si>
  <si>
    <t>CURRENT MARKET VALUE (CMV), POSITIVE</t>
  </si>
  <si>
    <t>CURRENT MARKET VALUE (CMV), NEGATIVE</t>
  </si>
  <si>
    <t>VARIATION MARGIN (VM), RECEIVED</t>
  </si>
  <si>
    <t>VARIATION MARGIN (VM), POSTED</t>
  </si>
  <si>
    <t xml:space="preserve">NET INDEPENDENT COLLATERAL AMOUNT (NICA), RECEIVED </t>
  </si>
  <si>
    <t xml:space="preserve">NET INDEPENDENT COLLATERAL AMOUNT (NICA), POSTED </t>
  </si>
  <si>
    <t xml:space="preserve">REPLACE-MENT COST (RC) </t>
  </si>
  <si>
    <t>POTENTIAL FUTURE EXPOSURE  (PFE)</t>
  </si>
  <si>
    <t>CURRENT EXPOSURE</t>
  </si>
  <si>
    <t>EEPE</t>
  </si>
  <si>
    <t>ALPHA USED FOR COMPUTING REGULATORY EXPOSURE VALUE</t>
  </si>
  <si>
    <t>EXPOSURE VALUE 
PRE-CRM</t>
  </si>
  <si>
    <t>EXPOSURE VALUE POST-CRM</t>
  </si>
  <si>
    <t>RISK WEIGHTED EXPOSURE AMOUNTS</t>
  </si>
  <si>
    <t>Positions treated with the CR Standardised Approach</t>
  </si>
  <si>
    <t>Positions treated with the CR IRB Approach</t>
  </si>
  <si>
    <t>ORIGINAL EXPOSURE METHOD (FOR DERIVATIVES)</t>
  </si>
  <si>
    <t>1.4</t>
  </si>
  <si>
    <t>SIMPLIFIED SA-CCR (FOR DERIVATIVES)</t>
  </si>
  <si>
    <t>SA-CCR (FOR DERIVATIVES)</t>
  </si>
  <si>
    <t>IMM (FOR DERIVATIVES AND SFTS)</t>
  </si>
  <si>
    <t>Securities financing transactions netting sets</t>
  </si>
  <si>
    <t>Derivatives and long settlement transactions netting sets</t>
  </si>
  <si>
    <t>From contractual cross-product netting sets</t>
  </si>
  <si>
    <t>FINANCIAL COLLATERAL SIMPLE METHOD (FOR SFTS)</t>
  </si>
  <si>
    <t>FINANCIAL COLLATERAL COMPREHENSIVE METHOD (FOR SFTS)</t>
  </si>
  <si>
    <t>VAR FOR SFTS</t>
  </si>
  <si>
    <t>TOTAL</t>
  </si>
  <si>
    <t>of which: SWWR positions</t>
  </si>
  <si>
    <t>Margined business</t>
  </si>
  <si>
    <t>Unmargined business</t>
  </si>
  <si>
    <t>USD</t>
  </si>
  <si>
    <t>Weights (in %)
(supporting column: General risk - Maturity-based approach)</t>
  </si>
  <si>
    <t>Weighted net positions
(supporting column: General risk - Maturity-based approach)</t>
  </si>
  <si>
    <t>Matched weighted position in maturity band
(supporting column: General risk - Maturity-based approach)</t>
  </si>
  <si>
    <t>Unmatched weighted position by band 
(supporting column: General risk - Maturity-based approach)</t>
  </si>
  <si>
    <t>Unmatched weighted position by zone
(supporting column: General risk - Maturity-based approach)</t>
  </si>
  <si>
    <t>Matched weighted position by zone
(supporting column: General risk - Maturity-based approach)</t>
  </si>
  <si>
    <t>Unmatched by zone
Supporting column</t>
  </si>
  <si>
    <t>Matched weighted position between zones
(supporting column: General risk - Maturity-based approach)</t>
  </si>
  <si>
    <t>Zones 1 and 2</t>
  </si>
  <si>
    <t>Zones 2 and 3</t>
  </si>
  <si>
    <t>Zones 1 and 3</t>
  </si>
  <si>
    <t>010</t>
  </si>
  <si>
    <t>020</t>
  </si>
  <si>
    <t>030</t>
  </si>
  <si>
    <t>040</t>
  </si>
  <si>
    <t>050</t>
  </si>
  <si>
    <t>060</t>
  </si>
  <si>
    <t>070</t>
  </si>
  <si>
    <t>011</t>
  </si>
  <si>
    <t>012</t>
  </si>
  <si>
    <t>013</t>
  </si>
  <si>
    <t>080</t>
  </si>
  <si>
    <t>090</t>
  </si>
  <si>
    <t>100</t>
  </si>
  <si>
    <t>110</t>
  </si>
  <si>
    <t>120</t>
  </si>
  <si>
    <t>130</t>
  </si>
  <si>
    <t>140</t>
  </si>
  <si>
    <t>150</t>
  </si>
  <si>
    <t>160</t>
  </si>
  <si>
    <t>170</t>
  </si>
  <si>
    <t>180</t>
  </si>
  <si>
    <t>190</t>
  </si>
  <si>
    <t>200</t>
  </si>
  <si>
    <t>210</t>
  </si>
  <si>
    <t>220</t>
  </si>
  <si>
    <t>230</t>
  </si>
  <si>
    <t>240</t>
  </si>
  <si>
    <t>250</t>
  </si>
  <si>
    <t>260</t>
  </si>
  <si>
    <t>270</t>
  </si>
  <si>
    <t>280</t>
  </si>
  <si>
    <t>290</t>
  </si>
  <si>
    <t>300</t>
  </si>
  <si>
    <t>310</t>
  </si>
  <si>
    <t>320</t>
  </si>
  <si>
    <t>321</t>
  </si>
  <si>
    <t>350</t>
  </si>
  <si>
    <t>EUR</t>
  </si>
  <si>
    <t>RUB</t>
  </si>
  <si>
    <t>CHF</t>
  </si>
  <si>
    <t>GBP</t>
  </si>
  <si>
    <t>JPY</t>
  </si>
  <si>
    <t>OTHER</t>
  </si>
  <si>
    <t xml:space="preserve">            C 21.00 - MARKET RISK: STANDARDISED APPROACH FOR POSITION RISK IN EQUITIES (MKR SA EQU)</t>
  </si>
  <si>
    <t>021</t>
  </si>
  <si>
    <t>022</t>
  </si>
  <si>
    <t>Bulgaria</t>
  </si>
  <si>
    <t>Czech Republic</t>
  </si>
  <si>
    <t>Denmark</t>
  </si>
  <si>
    <t>Egypt</t>
  </si>
  <si>
    <t>Hungary</t>
  </si>
  <si>
    <t>Iceland</t>
  </si>
  <si>
    <t>Liechtenstein</t>
  </si>
  <si>
    <t>Norway</t>
  </si>
  <si>
    <t>Poland</t>
  </si>
  <si>
    <t>Romania</t>
  </si>
  <si>
    <t>Sweden</t>
  </si>
  <si>
    <t>United Kingdom</t>
  </si>
  <si>
    <t>Albania</t>
  </si>
  <si>
    <t>Japan</t>
  </si>
  <si>
    <t>FYROM</t>
  </si>
  <si>
    <t>Russian Federation</t>
  </si>
  <si>
    <t>Serbia</t>
  </si>
  <si>
    <t>Switzerland</t>
  </si>
  <si>
    <t>Turkey</t>
  </si>
  <si>
    <t>Ukraine</t>
  </si>
  <si>
    <t>USA</t>
  </si>
  <si>
    <t>NAME</t>
  </si>
  <si>
    <t>CODE</t>
  </si>
  <si>
    <t>LEI code</t>
  </si>
  <si>
    <t xml:space="preserve">SCOPE OF DATA: SOLO FULLY CONSOLIDATED (SF) OR SOLO PARTIALLY CONSOLIDATED (SP) </t>
  </si>
  <si>
    <t>COUNTRY CODE</t>
  </si>
  <si>
    <t>SHARE OF HOLDING (%)</t>
  </si>
  <si>
    <t>Legal entity identifier</t>
  </si>
  <si>
    <t>025</t>
  </si>
  <si>
    <t>001</t>
  </si>
  <si>
    <t>002</t>
  </si>
  <si>
    <t>003</t>
  </si>
  <si>
    <t>004</t>
  </si>
  <si>
    <t>005</t>
  </si>
  <si>
    <t>006</t>
  </si>
  <si>
    <t>007</t>
  </si>
  <si>
    <t>008</t>
  </si>
  <si>
    <t>009</t>
  </si>
  <si>
    <t xml:space="preserve"> C 06.02 - GROUP SOLVENCY: INFORMATION ON AFFILIATES (GS)</t>
  </si>
  <si>
    <t>Short name (Revised)</t>
  </si>
  <si>
    <t>IF2</t>
  </si>
  <si>
    <t>GROUP SOLVENCY</t>
  </si>
  <si>
    <t>C 06.02</t>
  </si>
  <si>
    <t>GROUP SOLVENCY: INFORMATION ON AFFILIATES</t>
  </si>
  <si>
    <t>GS</t>
  </si>
  <si>
    <t>MARKET RISK</t>
  </si>
  <si>
    <t>C 18.00</t>
  </si>
  <si>
    <t>C 19.00</t>
  </si>
  <si>
    <t>C 20.00</t>
  </si>
  <si>
    <t>C 21.00</t>
  </si>
  <si>
    <t>C 22.00</t>
  </si>
  <si>
    <t>C 23.00</t>
  </si>
  <si>
    <t>MARKET RISK: STANDARDISED APPROACH FOR SPECIFIC RISK IN SECURITISATIONS</t>
  </si>
  <si>
    <t>ARKET RISK: STANDARDISED APPROACH FOR SPECIFIC RISK IN THE CORRELATION TRADING PORTFOLIO</t>
  </si>
  <si>
    <t>ARKET RISK: STANDARDISED APPROACH FOR POSITION RISK IN EQUITIES</t>
  </si>
  <si>
    <t>MARKET RISK: STANDARDISED APPROACHES FOR FOREIGN EXCHANGE RISK</t>
  </si>
  <si>
    <t>ARKET RISK: STANDARDISED APPROACHES FOR COMMODITIES</t>
  </si>
  <si>
    <t>MARKET RISK: STANDARDISED APPROACH FOR POSITION RISKS IN TRADED DEBT INSTRUMENTS</t>
  </si>
  <si>
    <t>MKR SA TDI</t>
  </si>
  <si>
    <t>MKR SA SEC</t>
  </si>
  <si>
    <t>MKR SA CTP</t>
  </si>
  <si>
    <t>MKR SA EQU</t>
  </si>
  <si>
    <t>MKR SA FX</t>
  </si>
  <si>
    <t>MKR SA COM</t>
  </si>
  <si>
    <r>
      <t>Annex I</t>
    </r>
    <r>
      <rPr>
        <b/>
        <sz val="11"/>
        <rFont val="Verdana"/>
        <family val="2"/>
      </rPr>
      <t xml:space="preserve"> - REPORTING FOR INVESTMENT FIRMS OTHER THAN SMALL AND NON-INTERCONNECTED </t>
    </r>
  </si>
  <si>
    <t>CREDIT VALUATION ADJUSTMENT RISK</t>
  </si>
  <si>
    <t>C 25.00</t>
  </si>
  <si>
    <t>CVA</t>
  </si>
  <si>
    <t>COUNTERPARTY CREDIT RISK</t>
  </si>
  <si>
    <t>C 34.02</t>
  </si>
  <si>
    <t>CCR</t>
  </si>
  <si>
    <t>COUNTERPARTY CREDIT RISK: CCR EXPOSURES BY APPROACH (CCR 2)</t>
  </si>
  <si>
    <t xml:space="preserve">Assets under management </t>
  </si>
  <si>
    <t xml:space="preserve">Client money held - Segregated  </t>
  </si>
  <si>
    <t xml:space="preserve">Client orders handled - Cash trades  </t>
  </si>
  <si>
    <t>VIII.</t>
  </si>
  <si>
    <t>IX.</t>
  </si>
  <si>
    <t>X.</t>
  </si>
  <si>
    <t>XI.</t>
  </si>
  <si>
    <t>Minimum Common Equity Tier 1 Capital:</t>
  </si>
  <si>
    <t>Total Minimum Common Equity Tier 1 capital required at the reporting date</t>
  </si>
  <si>
    <t>Actual Common Equity T1 Capital (in euro) at the reporting date</t>
  </si>
  <si>
    <t>Additional Capital required at the reporting date</t>
  </si>
  <si>
    <t>If additional capital is required then complete the following:</t>
  </si>
  <si>
    <t>Amount in thousand in EURO - €</t>
  </si>
  <si>
    <t>Supporting column 
(2% total own funds)</t>
  </si>
  <si>
    <t>Total own funds requirement (including Transitional Requirements)</t>
  </si>
  <si>
    <t>CET 1 Ratio (including Transitional Requirements)</t>
  </si>
  <si>
    <t>Tier 1 Ratio (including Transitional Requirements)</t>
  </si>
  <si>
    <t>Own Funds Ratio (including Transitional Requirements)</t>
  </si>
  <si>
    <t>Not applicable for Investment Firms regulated by CySEC</t>
  </si>
  <si>
    <t>Locked</t>
  </si>
  <si>
    <t>Unlocked</t>
  </si>
  <si>
    <t>Description</t>
  </si>
  <si>
    <t>Locked / Unlocked cell</t>
  </si>
  <si>
    <t>Dropdown list</t>
  </si>
  <si>
    <t>To be completed by the Investment Firm</t>
  </si>
  <si>
    <t>Supporting/Additional Columns</t>
  </si>
  <si>
    <t>Cell that includes formula and is not to be completed by the Investment Firm</t>
  </si>
  <si>
    <t>MKR</t>
  </si>
  <si>
    <t>Exposure Value Excess as percentage of Own Funds (supporting column)</t>
  </si>
  <si>
    <t>Colour index in templates</t>
  </si>
  <si>
    <t>Colour</t>
  </si>
  <si>
    <t>Total Own Funds Ratio</t>
  </si>
  <si>
    <r>
      <t xml:space="preserve">Has the CIF </t>
    </r>
    <r>
      <rPr>
        <b/>
        <sz val="11"/>
        <rFont val="Verdana"/>
        <family val="2"/>
        <charset val="161"/>
      </rPr>
      <t>exceptionally</t>
    </r>
    <r>
      <rPr>
        <sz val="11"/>
        <rFont val="Verdana"/>
        <family val="2"/>
        <charset val="161"/>
      </rPr>
      <t xml:space="preserve"> breached</t>
    </r>
    <r>
      <rPr>
        <b/>
        <sz val="11"/>
        <rFont val="Verdana"/>
        <family val="2"/>
        <charset val="161"/>
      </rPr>
      <t xml:space="preserve"> any</t>
    </r>
    <r>
      <rPr>
        <sz val="11"/>
        <rFont val="Verdana"/>
        <family val="2"/>
        <charset val="161"/>
      </rPr>
      <t xml:space="preserve"> of the </t>
    </r>
    <r>
      <rPr>
        <b/>
        <sz val="11"/>
        <rFont val="Verdana"/>
        <family val="2"/>
        <charset val="161"/>
      </rPr>
      <t>minimum capital ratios</t>
    </r>
    <r>
      <rPr>
        <sz val="11"/>
        <rFont val="Verdana"/>
        <family val="2"/>
        <charset val="161"/>
      </rPr>
      <t xml:space="preserve"> listed above?</t>
    </r>
  </si>
  <si>
    <r>
      <rPr>
        <sz val="11"/>
        <rFont val="Verdana"/>
        <family val="2"/>
        <charset val="161"/>
      </rPr>
      <t>Is the CIF making use of the</t>
    </r>
    <r>
      <rPr>
        <b/>
        <sz val="11"/>
        <rFont val="Verdana"/>
        <family val="2"/>
        <charset val="161"/>
      </rPr>
      <t xml:space="preserve"> K-CMG factor </t>
    </r>
    <r>
      <rPr>
        <sz val="11"/>
        <rFont val="Verdana"/>
        <family val="2"/>
        <charset val="161"/>
      </rPr>
      <t xml:space="preserve">according to Article 23 of IFR? </t>
    </r>
    <r>
      <rPr>
        <b/>
        <sz val="11"/>
        <rFont val="Verdana"/>
        <family val="2"/>
      </rPr>
      <t xml:space="preserve">
</t>
    </r>
    <r>
      <rPr>
        <sz val="11"/>
        <rFont val="Verdana"/>
        <family val="2"/>
      </rPr>
      <t xml:space="preserve">Note that the application of K-CMG is subject to approval by CySEC based on the satisfaction of specific conditions, which are set out in Article 23 of the IFR. </t>
    </r>
  </si>
  <si>
    <r>
      <t>According to Article 43(1) of IFR, Investment Firms shall hold an amount of</t>
    </r>
    <r>
      <rPr>
        <b/>
        <sz val="11"/>
        <rFont val="Verdana"/>
        <family val="2"/>
        <charset val="161"/>
      </rPr>
      <t xml:space="preserve"> Liquid Assets </t>
    </r>
    <r>
      <rPr>
        <sz val="11"/>
        <rFont val="Verdana"/>
        <family val="2"/>
        <charset val="161"/>
      </rPr>
      <t xml:space="preserve">equivalent to at least </t>
    </r>
    <r>
      <rPr>
        <b/>
        <sz val="11"/>
        <rFont val="Verdana"/>
        <family val="2"/>
        <charset val="161"/>
      </rPr>
      <t>one third of their Fixed Overhead Requirement</t>
    </r>
    <r>
      <rPr>
        <sz val="11"/>
        <rFont val="Verdana"/>
        <family val="2"/>
        <charset val="161"/>
      </rPr>
      <t xml:space="preserve"> calculated based on Article 13(1) of the IFR.</t>
    </r>
  </si>
  <si>
    <t>Does the CIF hold Liquid Assets of at least one third of the Fixed Overhead Requirement ?</t>
  </si>
  <si>
    <r>
      <t xml:space="preserve">Does the CIF provide investment services and/or perform investment activities in CFDs and collaborate with Liquidity Providers that do not fall within one of the below categories as included in paragraph 3.12 of CySEC's Policy Statement PS-01-2019?
</t>
    </r>
    <r>
      <rPr>
        <sz val="11"/>
        <rFont val="Verdana"/>
        <family val="2"/>
        <charset val="161"/>
      </rPr>
      <t>i. Credit Institutions or Investment Firms domiciled in a third country for which there is an equivalent decision for the purposes of Article 107(4) of Regulation (EU) No 575/2013. The relevant articles in the Commission Implementing Decision 2014/908/EU are:
• Article 1 for Credit Institutions,
• Article 2 for Investment Firms, or
ii. EEA regulated entities (Credit Institutions of Investment Firms), or 
iii. Credit Institutions or Investment Firms domiciled in a member of G20.</t>
    </r>
  </si>
  <si>
    <t>Common Equity Tier 1 Capital to meet Art. 9(1) of IFR</t>
  </si>
  <si>
    <t>(a) Is AUM measured in accordance with IFR Article 17 less than EUR 1,2 billion?</t>
  </si>
  <si>
    <t>(b) Is COH measured in accordance with IFR Article 20 less than either:</t>
  </si>
  <si>
    <t>(c) Is ASA measured in accordance with IFR Article 19 zero?</t>
  </si>
  <si>
    <t>(e) Is DTF measured in accordance with IFR Article 33 zero?</t>
  </si>
  <si>
    <t>(f) Is NPR measured in accordance with IFR Article 22 zero?</t>
  </si>
  <si>
    <t>(f) Is CMG measured in accordance with IFR Article 23 zero?</t>
  </si>
  <si>
    <t>(g) Is TCD measured in accordance with IFR Article 26 zero?</t>
  </si>
  <si>
    <t>(d) Is CMH measured in accordance with IFR Article 18 zero?</t>
  </si>
  <si>
    <t>Notes</t>
  </si>
  <si>
    <r>
      <t xml:space="preserve">(h) Is the on- and off-balance-sheet total of the investment firm less than EUR 100 million? </t>
    </r>
    <r>
      <rPr>
        <i/>
        <sz val="11"/>
        <rFont val="Verdana"/>
        <family val="2"/>
        <charset val="161"/>
      </rPr>
      <t>(Note 1)</t>
    </r>
  </si>
  <si>
    <t>According to Article 9 of the IFR, a CIF shall at all times satisfy the following own funds requirements:</t>
  </si>
  <si>
    <t>Cell linked to another template</t>
  </si>
  <si>
    <t xml:space="preserve">Does the CIF rely on Article 25(5), second sub-paragraph of the IFR? </t>
  </si>
  <si>
    <r>
      <t xml:space="preserve">Does the CIF, by way of </t>
    </r>
    <r>
      <rPr>
        <b/>
        <sz val="11"/>
        <rFont val="Verdana"/>
        <family val="2"/>
        <charset val="161"/>
      </rPr>
      <t>derogation</t>
    </r>
    <r>
      <rPr>
        <sz val="11"/>
        <rFont val="Verdana"/>
        <family val="2"/>
        <charset val="161"/>
      </rPr>
      <t xml:space="preserve"> from Section 1, Chapter 4, Title II, Part Three of IFR and </t>
    </r>
    <r>
      <rPr>
        <b/>
        <sz val="11"/>
        <rFont val="Verdana"/>
        <family val="2"/>
        <charset val="161"/>
      </rPr>
      <t>subject to the approval of CySEC</t>
    </r>
    <r>
      <rPr>
        <sz val="11"/>
        <rFont val="Verdana"/>
        <family val="2"/>
        <charset val="161"/>
      </rPr>
      <t xml:space="preserve">, </t>
    </r>
    <r>
      <rPr>
        <b/>
        <sz val="11"/>
        <rFont val="Verdana"/>
        <family val="2"/>
        <charset val="161"/>
      </rPr>
      <t>calculate the exposure value of derivative contracts</t>
    </r>
    <r>
      <rPr>
        <sz val="11"/>
        <rFont val="Verdana"/>
        <family val="2"/>
        <charset val="161"/>
      </rPr>
      <t xml:space="preserve"> listed in Annex II of Regulation (EU) No 575/2013 and for the transactions referred to in points (b) to (f) of Article 25(1) of the IFR, </t>
    </r>
    <r>
      <rPr>
        <b/>
        <sz val="11"/>
        <rFont val="Verdana"/>
        <family val="2"/>
        <charset val="161"/>
      </rPr>
      <t xml:space="preserve">by applying one of the methods set out in Section 3, 4 or 5, Chapter 6, Title II, Part Three of Regulation (EU) No 575/2013, </t>
    </r>
    <r>
      <rPr>
        <sz val="11"/>
        <rFont val="Verdana"/>
        <family val="2"/>
        <charset val="161"/>
      </rPr>
      <t>in accordance with IFR Article 25(4) and, as applicable, IFR Article 25(5)?</t>
    </r>
  </si>
  <si>
    <t>XII.</t>
  </si>
  <si>
    <t xml:space="preserve">Does the CIF rely on Article 25(4), second sub-paragraph of the IFR? </t>
  </si>
  <si>
    <t>Limit with regard to concentration risk as determined in Article 37(1) of IFR (supporting column)</t>
  </si>
  <si>
    <t>IF5 - THRESHOLDS REVIEW</t>
  </si>
  <si>
    <t>IF6 - K-FACTOR Details</t>
  </si>
  <si>
    <t>IF7 - K-CON Details</t>
  </si>
  <si>
    <t>IF8 - CON</t>
  </si>
  <si>
    <t>IF9 - LIQ REQ</t>
  </si>
  <si>
    <t>385</t>
  </si>
  <si>
    <t>Total</t>
  </si>
  <si>
    <t>1. Off-b/s items shall consist of the items mentioned in Annex I of the Regulation (EU) No 575/2013 and can also include, but not be limited to, clients’ money where not included in the B/S, clients’ assets under management, contingent liabilities, etc., whether or not referred to in the CIF's audited F/S.</t>
  </si>
  <si>
    <t>INFORMATION ON ENTITIES SUBJECT TO OWN FUNDS REQUIREMENTS</t>
  </si>
  <si>
    <t>TOTAL TIER 1 CAPITAL</t>
  </si>
  <si>
    <t>TOTAL OWN FUNDS REQUIREMENT</t>
  </si>
  <si>
    <t>PERMANENT MINIMUM CAPITAL REQUIREMENT</t>
  </si>
  <si>
    <t xml:space="preserve">FIXED OVERHEAD REQUIREMENT </t>
  </si>
  <si>
    <t>K-FACTOR REQUIREMENT</t>
  </si>
  <si>
    <t>ENTITY TYPE (ACTIVITIES)</t>
  </si>
  <si>
    <t>Name of consolidating entity:</t>
  </si>
  <si>
    <t>Reason for falling under Consol Supervision:</t>
  </si>
  <si>
    <t>(A) Does the CIF fall under Article 12 of IFR (i.e. Small and non-interconnected investment firm or otherwise Class 3 investment firm)?</t>
  </si>
  <si>
    <r>
      <t xml:space="preserve">(B) Where applicable, please state the date on which the CIF began satisfying </t>
    </r>
    <r>
      <rPr>
        <b/>
        <u/>
        <sz val="11"/>
        <rFont val="Verdana"/>
        <family val="2"/>
        <charset val="161"/>
      </rPr>
      <t>all</t>
    </r>
    <r>
      <rPr>
        <b/>
        <sz val="11"/>
        <rFont val="Verdana"/>
        <family val="2"/>
        <charset val="161"/>
      </rPr>
      <t xml:space="preserve"> the conditions of IFR Article 12(1), provided that no breach of a threshold occurred from that date up until the time when this Form is submitted. If not applicable, please state N/A: </t>
    </r>
  </si>
  <si>
    <t>Name of Group of connected clients/counterparties</t>
  </si>
  <si>
    <t xml:space="preserve">Reasons for excess </t>
  </si>
  <si>
    <t>Actions for compliance</t>
  </si>
  <si>
    <t>Date for compliance</t>
  </si>
  <si>
    <t>014</t>
  </si>
  <si>
    <t>015</t>
  </si>
  <si>
    <t>016</t>
  </si>
  <si>
    <t>017</t>
  </si>
  <si>
    <t>018</t>
  </si>
  <si>
    <t>019</t>
  </si>
  <si>
    <t xml:space="preserve">Has the CIF obtained CySEC's approval, in accordance with Article 44(1) of the IFR? </t>
  </si>
  <si>
    <t>YES</t>
  </si>
  <si>
    <r>
      <t xml:space="preserve">If </t>
    </r>
    <r>
      <rPr>
        <b/>
        <sz val="11"/>
        <rFont val="Verdana"/>
        <family val="2"/>
      </rPr>
      <t>No</t>
    </r>
    <r>
      <rPr>
        <sz val="11"/>
        <rFont val="Verdana"/>
        <family val="2"/>
      </rPr>
      <t xml:space="preserve">, then complete the following. If </t>
    </r>
    <r>
      <rPr>
        <b/>
        <sz val="11"/>
        <rFont val="Verdana"/>
        <family val="2"/>
        <charset val="161"/>
      </rPr>
      <t>Yes</t>
    </r>
    <r>
      <rPr>
        <sz val="11"/>
        <rFont val="Verdana"/>
        <family val="2"/>
      </rPr>
      <t>, please state N/A:</t>
    </r>
  </si>
  <si>
    <r>
      <t xml:space="preserve">CET1: Other capital elements, deductions and adjustments </t>
    </r>
    <r>
      <rPr>
        <i/>
        <sz val="11"/>
        <rFont val="Verdana"/>
        <family val="2"/>
        <charset val="161"/>
      </rPr>
      <t>(Note 1)</t>
    </r>
  </si>
  <si>
    <t xml:space="preserve">1. The items reported in this row as deductions from CET1 capital should include (a) the CIFs' contribution to the Investors Compensation Fund ("ICF"), as required by CySEC Circular C162 (as this may be subsequently amended or replaced), and (b) the additional cash buffer of 3 per thousand of the eligible funds and financial instruments of the CIFs' clients, as required by CySEC Circular C334 (as this may be subsequently amended or replaced). </t>
  </si>
  <si>
    <t xml:space="preserve"> </t>
  </si>
  <si>
    <t>Highest of €2 million or 2% Own Funds Requirements</t>
  </si>
  <si>
    <t xml:space="preserve">Not applicable for Investment Firms under certain methods </t>
  </si>
  <si>
    <t>Reporting for Class 2 CIFs</t>
  </si>
  <si>
    <t>Per Article 38 of IFD, CySEC requires CIFs to take at an early stage the measures necessary to address the situation of a CIF not meeting the requirements of Art. 36 of IFD.  Therefore the CIF should state the actions it has already taken to restore compliance with its Own Funds requirement above.  In case a CIF has not yet taken the necessary measures to restore compliance with the above, CySEC has the supervisory powers of Article 39 of IFD.</t>
  </si>
  <si>
    <t>Pillar 2 requirement</t>
  </si>
  <si>
    <r>
      <t xml:space="preserve">Per Article 38 of IFD, CySEC requires CIFs to take at an early stage the measures necessary to address the situation of a CIF not meeting the requirements of Art. 9 of IFR.  Therefore the CIF should state the actions it has </t>
    </r>
    <r>
      <rPr>
        <b/>
        <u/>
        <sz val="11"/>
        <rFont val="Verdana"/>
        <family val="2"/>
        <charset val="161"/>
      </rPr>
      <t>already taken</t>
    </r>
    <r>
      <rPr>
        <b/>
        <sz val="11"/>
        <rFont val="Verdana"/>
        <family val="2"/>
      </rPr>
      <t xml:space="preserve"> to restore compliance with its Own Funds composition.  In case a CIF has not yet taken the necessary measures to restore compliance with the above, CySEC has the supervisory powers of Article 39 of IFD.</t>
    </r>
  </si>
  <si>
    <t xml:space="preserve">The parent undertaking and those of its subsidiaries that are subject to this Regulation shall set up a proper organisational structure and appropriate internal control mechanisms in order to ensure that the data required for consolidation are duly processed and forwarded. </t>
  </si>
  <si>
    <t>In particular, the parent undertaking shall ensure that subsidiaries that are not subject to this Regulation implement arrangements, processes and mechanisms to ensure proper consolidation.</t>
  </si>
  <si>
    <t>ALL</t>
  </si>
  <si>
    <t>BGN</t>
  </si>
  <si>
    <t>CZK</t>
  </si>
  <si>
    <t>DKK</t>
  </si>
  <si>
    <t>EGP</t>
  </si>
  <si>
    <t>HRK</t>
  </si>
  <si>
    <t>HUF</t>
  </si>
  <si>
    <t>ISK</t>
  </si>
  <si>
    <t>MKD</t>
  </si>
  <si>
    <t>NOK</t>
  </si>
  <si>
    <t>PLN</t>
  </si>
  <si>
    <t>RON</t>
  </si>
  <si>
    <t>RSD</t>
  </si>
  <si>
    <t>SEK</t>
  </si>
  <si>
    <t>TRY</t>
  </si>
  <si>
    <t>UAH</t>
  </si>
  <si>
    <t>Croatia</t>
  </si>
  <si>
    <t>Euro Area</t>
  </si>
  <si>
    <t>Limit with regard to concentration risk as determined in Article 37(3a) of IFR (supporting column)</t>
  </si>
  <si>
    <t>Excess over the limit</t>
  </si>
  <si>
    <t>Limit with regard to concentration risk as determined in Article 37(3b) of IFR (supporting column)</t>
  </si>
  <si>
    <r>
      <t xml:space="preserve">Permanent minimum capital requirement </t>
    </r>
    <r>
      <rPr>
        <i/>
        <sz val="11"/>
        <rFont val="Verdana"/>
        <family val="2"/>
        <charset val="161"/>
      </rPr>
      <t>(Note 1)</t>
    </r>
  </si>
  <si>
    <t>Minimum Initial Capital:</t>
  </si>
  <si>
    <t>Trading Book Exposures exceeding the limits set in Article 37(1) &amp; 37(3) of IFR</t>
  </si>
  <si>
    <r>
      <t xml:space="preserve">(Combined) client orders handled - Cash trades </t>
    </r>
    <r>
      <rPr>
        <i/>
        <sz val="11"/>
        <rFont val="Verdana"/>
        <family val="2"/>
        <charset val="161"/>
      </rPr>
      <t>(Note 1)</t>
    </r>
  </si>
  <si>
    <r>
      <t xml:space="preserve">(Combined) assets under management </t>
    </r>
    <r>
      <rPr>
        <i/>
        <sz val="11"/>
        <rFont val="Verdana"/>
        <family val="2"/>
        <charset val="161"/>
      </rPr>
      <t>(Note 1)</t>
    </r>
  </si>
  <si>
    <r>
      <t xml:space="preserve">(Combined) client orders handled - Derivatives </t>
    </r>
    <r>
      <rPr>
        <i/>
        <sz val="11"/>
        <rFont val="Verdana"/>
        <family val="2"/>
        <charset val="161"/>
      </rPr>
      <t>(Note 1)</t>
    </r>
  </si>
  <si>
    <r>
      <t>Assets safeguarded and administered</t>
    </r>
    <r>
      <rPr>
        <sz val="11"/>
        <rFont val="Verdana"/>
        <family val="2"/>
        <charset val="161"/>
      </rPr>
      <t xml:space="preserve"> </t>
    </r>
    <r>
      <rPr>
        <i/>
        <sz val="11"/>
        <rFont val="Verdana"/>
        <family val="2"/>
        <charset val="161"/>
      </rPr>
      <t>(Note 2)</t>
    </r>
  </si>
  <si>
    <r>
      <t xml:space="preserve">Client money held </t>
    </r>
    <r>
      <rPr>
        <i/>
        <sz val="11"/>
        <rFont val="Verdana"/>
        <family val="2"/>
        <charset val="161"/>
      </rPr>
      <t>(Note 2)</t>
    </r>
  </si>
  <si>
    <r>
      <t xml:space="preserve">Daily trading flow - cash trades and derivative trades </t>
    </r>
    <r>
      <rPr>
        <i/>
        <sz val="11"/>
        <color rgb="FF000000"/>
        <rFont val="Verdana"/>
        <family val="2"/>
        <charset val="161"/>
      </rPr>
      <t>(Note 2)</t>
    </r>
  </si>
  <si>
    <r>
      <t xml:space="preserve">Net position risk </t>
    </r>
    <r>
      <rPr>
        <i/>
        <sz val="11"/>
        <color rgb="FF000000"/>
        <rFont val="Verdana"/>
        <family val="2"/>
        <charset val="161"/>
      </rPr>
      <t>(Note 2)</t>
    </r>
  </si>
  <si>
    <r>
      <t xml:space="preserve">Clearing margin given </t>
    </r>
    <r>
      <rPr>
        <i/>
        <sz val="11"/>
        <color rgb="FF000000"/>
        <rFont val="Verdana"/>
        <family val="2"/>
        <charset val="161"/>
      </rPr>
      <t>(Note 2)</t>
    </r>
  </si>
  <si>
    <r>
      <t xml:space="preserve">Trading counterparty default </t>
    </r>
    <r>
      <rPr>
        <i/>
        <sz val="11"/>
        <color rgb="FF000000"/>
        <rFont val="Verdana"/>
        <family val="2"/>
        <charset val="161"/>
      </rPr>
      <t>(Note 2)</t>
    </r>
  </si>
  <si>
    <r>
      <t>Have the</t>
    </r>
    <r>
      <rPr>
        <b/>
        <sz val="11"/>
        <rFont val="Verdana"/>
        <family val="2"/>
        <charset val="161"/>
      </rPr>
      <t xml:space="preserve"> Own Funds </t>
    </r>
    <r>
      <rPr>
        <sz val="11"/>
        <rFont val="Verdana"/>
        <family val="2"/>
      </rPr>
      <t xml:space="preserve">of the CIF </t>
    </r>
    <r>
      <rPr>
        <b/>
        <sz val="11"/>
        <rFont val="Verdana"/>
        <family val="2"/>
        <charset val="161"/>
      </rPr>
      <t>exceptionally</t>
    </r>
    <r>
      <rPr>
        <sz val="11"/>
        <rFont val="Verdana"/>
        <family val="2"/>
      </rPr>
      <t xml:space="preserve"> decreased below the limits of Own funds requirements (incl. transitional provisions), as specified in Article 11 of IFR? </t>
    </r>
  </si>
  <si>
    <r>
      <t xml:space="preserve">Per Article 38 of IFD, CySEC requires CIFs to take at an early stage the measures necessary to address the situation of a CIF not meeting the requirements of  Art. 11 of IFR.  Therefore the CIF should state the actions it has </t>
    </r>
    <r>
      <rPr>
        <b/>
        <u/>
        <sz val="11"/>
        <rFont val="Verdana"/>
        <family val="2"/>
        <charset val="161"/>
      </rPr>
      <t>already taken</t>
    </r>
    <r>
      <rPr>
        <b/>
        <sz val="11"/>
        <rFont val="Verdana"/>
        <family val="2"/>
      </rPr>
      <t xml:space="preserve"> to restore compliance with the own funds requirements.  In case a CIF has not yet taken the necessary measures to restore compliance with the above, CySEC has the supervisory powers of  Article 39 of IFD.</t>
    </r>
  </si>
  <si>
    <t>Own funds requirement</t>
  </si>
  <si>
    <t>IF 08.02  Level of concentration risk - Assets safeguarded and administered</t>
  </si>
  <si>
    <r>
      <t>(Combined) on - and off-balance sheet total</t>
    </r>
    <r>
      <rPr>
        <i/>
        <sz val="11"/>
        <rFont val="Verdana"/>
        <family val="2"/>
        <charset val="161"/>
      </rPr>
      <t xml:space="preserve"> (Note 3)</t>
    </r>
  </si>
  <si>
    <r>
      <t xml:space="preserve">Combined total annual gross revenue </t>
    </r>
    <r>
      <rPr>
        <i/>
        <sz val="11"/>
        <rFont val="Verdana"/>
        <family val="2"/>
        <charset val="161"/>
      </rPr>
      <t>(Note 4)</t>
    </r>
  </si>
  <si>
    <r>
      <t xml:space="preserve">Total annual gross revenue </t>
    </r>
    <r>
      <rPr>
        <i/>
        <sz val="11"/>
        <rFont val="Verdana"/>
        <family val="2"/>
        <charset val="161"/>
      </rPr>
      <t>(Note 5)</t>
    </r>
  </si>
  <si>
    <r>
      <t xml:space="preserve">(-) Intragroup part of the annual gross revenue </t>
    </r>
    <r>
      <rPr>
        <i/>
        <sz val="11"/>
        <rFont val="Verdana"/>
        <family val="2"/>
        <charset val="161"/>
      </rPr>
      <t>(Note 6)</t>
    </r>
  </si>
  <si>
    <r>
      <t xml:space="preserve">Transitional requirement </t>
    </r>
    <r>
      <rPr>
        <i/>
        <sz val="11"/>
        <rFont val="Verdana"/>
        <family val="2"/>
      </rPr>
      <t>based on CRR own funds requirements (per article 57(3)(a) of IFR)</t>
    </r>
  </si>
  <si>
    <t>Transitional requirement based on fixed overhead requirements (per article 57(3)(b) of IFR)</t>
  </si>
  <si>
    <r>
      <t xml:space="preserve">Transitional requirement for investment firms previously subject only to an initial capital requirement </t>
    </r>
    <r>
      <rPr>
        <i/>
        <sz val="11"/>
        <rFont val="Verdana"/>
        <family val="2"/>
        <charset val="161"/>
      </rPr>
      <t>(per article 57(4)(a) of IFR)</t>
    </r>
  </si>
  <si>
    <r>
      <t xml:space="preserve">Transitional requirement based on initial capital requirement at authorisation </t>
    </r>
    <r>
      <rPr>
        <i/>
        <sz val="11"/>
        <rFont val="Verdana"/>
        <family val="2"/>
        <charset val="161"/>
      </rPr>
      <t>(per article 57(4)(b) of IFR)</t>
    </r>
  </si>
  <si>
    <r>
      <t xml:space="preserve">Transitional requirement of at least 250 000 EUR </t>
    </r>
    <r>
      <rPr>
        <i/>
        <sz val="11"/>
        <rFont val="Verdana"/>
        <family val="2"/>
        <charset val="161"/>
      </rPr>
      <t>(per article 57(6) of IFR)</t>
    </r>
  </si>
  <si>
    <r>
      <t xml:space="preserve">Transitional requirement for investment firms that are not authorised to provide certain services  </t>
    </r>
    <r>
      <rPr>
        <i/>
        <sz val="11"/>
        <rFont val="Verdana"/>
        <family val="2"/>
        <charset val="161"/>
      </rPr>
      <t>(per article 57(4)(c) of IFR)</t>
    </r>
  </si>
  <si>
    <t>NOTES</t>
  </si>
  <si>
    <t xml:space="preserve">Union parent investment firms, Union parent investment holding companies and Union parent mixed financial holding companies shall comply with the obligations laid down in Parts Two, Three, Four, Six and Seven on the basis of their consolidated situation. </t>
  </si>
  <si>
    <r>
      <rPr>
        <b/>
        <sz val="14"/>
        <rFont val="Calibri"/>
        <family val="2"/>
        <charset val="161"/>
        <scheme val="minor"/>
      </rPr>
      <t xml:space="preserve">1. </t>
    </r>
    <r>
      <rPr>
        <b/>
        <u/>
        <sz val="14"/>
        <rFont val="Calibri"/>
        <family val="2"/>
        <charset val="161"/>
        <scheme val="minor"/>
      </rPr>
      <t>As per article 7(1) of Regulation (EU) 2019/2033 ('IFR'):</t>
    </r>
  </si>
  <si>
    <r>
      <rPr>
        <b/>
        <sz val="11"/>
        <rFont val="Verdana"/>
        <family val="2"/>
        <charset val="161"/>
      </rPr>
      <t xml:space="preserve">1. Rows 0010 - 0030: </t>
    </r>
    <r>
      <rPr>
        <sz val="11"/>
        <rFont val="Verdana"/>
        <family val="2"/>
        <charset val="161"/>
      </rPr>
      <t xml:space="preserve">As per Art. 12(2) of the IFR, where the reporting investment firm is part of a group, the value reported should be calculated on a combined basis for all investment firms that are part of a group and are registered in an EU Member State, whereas the figures reported in Column 0010 of the IF4 template are to be reported at a Solo level (ie for the CIF only), and where applicable,  at a Consolidated level too for the CIF and those entities in its group that are subject to consolidated supervision and which may or may not consist exclusively of investment firms.
</t>
    </r>
    <r>
      <rPr>
        <b/>
        <sz val="11"/>
        <rFont val="Verdana"/>
        <family val="2"/>
        <charset val="161"/>
      </rPr>
      <t>2. Rows 0040 - 0090:</t>
    </r>
    <r>
      <rPr>
        <sz val="11"/>
        <rFont val="Verdana"/>
        <family val="2"/>
        <charset val="161"/>
      </rPr>
      <t xml:space="preserve"> As per Art. 12(2) of the IFR, these figures shall apply to each investment firm on an individual basis, and therefore in the case of consolidated reporting, they should be expected to differ from the respective figures reported in Column 0010 of the IF4 template.
</t>
    </r>
    <r>
      <rPr>
        <b/>
        <sz val="11"/>
        <rFont val="Verdana"/>
        <family val="2"/>
        <charset val="161"/>
      </rPr>
      <t xml:space="preserve">
3. Row 0100 ((Combined) on - and off-balance sheet total):
</t>
    </r>
    <r>
      <rPr>
        <sz val="11"/>
        <rFont val="Verdana"/>
        <family val="2"/>
        <charset val="161"/>
      </rPr>
      <t xml:space="preserve">- CIFs should report in this cell, their total assets and off-balance sheet items as these applied at the end of the last financial year for which accounts have been finalised and approved by the management body. Where accounts have not been finalised and approved after six months from the end of the last financial year, CIFs shall use provisional accounts.
- Off-balance sheet items shall be determined in accordance with Note 1 of the "Summary" tab of this Form. 
- Where the reporting CIF is part of a group, the value reported shall correspond to the combined total assets and off-balance sheet items of all IFs that are part of the group, as per Art. 12(2) of IFR, and which are registered in an EU Member State. 
</t>
    </r>
    <r>
      <rPr>
        <b/>
        <sz val="11"/>
        <rFont val="Verdana"/>
        <family val="2"/>
        <charset val="161"/>
      </rPr>
      <t xml:space="preserve">
4. Row 0110 (Combined total annual gross revenue): 
- </t>
    </r>
    <r>
      <rPr>
        <sz val="11"/>
        <rFont val="Verdana"/>
        <family val="2"/>
        <charset val="161"/>
      </rPr>
      <t xml:space="preserve">This cell should always be completed by all CIFs and shall be calculated as an average on the basis of the annual figures from the two‐year period immediately preceding the given financial year, in line with point (53) of IFR Art. 4(1). 
- Where the reporting CIF is part of a group, the value reported shall correspond to the </t>
    </r>
    <r>
      <rPr>
        <u/>
        <sz val="11"/>
        <rFont val="Verdana"/>
        <family val="2"/>
        <charset val="161"/>
      </rPr>
      <t>combined revenues of IFs</t>
    </r>
    <r>
      <rPr>
        <sz val="11"/>
        <rFont val="Verdana"/>
        <family val="2"/>
        <charset val="161"/>
      </rPr>
      <t xml:space="preserve"> that are part of this group, as per Art. 12(2) of IFR, and which are registered in an EU Member State. The intragroup revenue transactions should </t>
    </r>
    <r>
      <rPr>
        <u/>
        <sz val="11"/>
        <rFont val="Verdana"/>
        <family val="2"/>
        <charset val="161"/>
      </rPr>
      <t>not</t>
    </r>
    <r>
      <rPr>
        <sz val="11"/>
        <rFont val="Verdana"/>
        <family val="2"/>
        <charset val="161"/>
      </rPr>
      <t xml:space="preserve"> be eliminated. 
- Where the reporting CIF is </t>
    </r>
    <r>
      <rPr>
        <u/>
        <sz val="11"/>
        <rFont val="Verdana"/>
        <family val="2"/>
        <charset val="161"/>
      </rPr>
      <t>not</t>
    </r>
    <r>
      <rPr>
        <sz val="11"/>
        <rFont val="Verdana"/>
        <family val="2"/>
        <charset val="161"/>
      </rPr>
      <t xml:space="preserve"> part of a group, the value reported shall correspond to the solo annual gross revenue of the reporting CIF (i.e same as row 0120 below). 
</t>
    </r>
    <r>
      <rPr>
        <b/>
        <sz val="11"/>
        <rFont val="Verdana"/>
        <family val="2"/>
        <charset val="161"/>
      </rPr>
      <t xml:space="preserve">5. Row 0120 (Total annual gross revenue): 
- </t>
    </r>
    <r>
      <rPr>
        <sz val="11"/>
        <rFont val="Verdana"/>
        <family val="2"/>
        <charset val="161"/>
      </rPr>
      <t xml:space="preserve">This cell should always be completed by all CIFs and shall be calculated as an average on the basis of the solo annual figures from the two‐year period immediately preceding the given financial year, in line with point (53) of IFR Art. 4(1). 
- Also, the value reported shall exclude the gross revenues generated within the group, if any, which should be eliminated and any income which is not linked to the investment services and activities performed, in line with point (53) of IFR art. 4(1).
- The amount reported in this Row should be broken down into the services from which it is generated, in Rows 0140-0290.
</t>
    </r>
    <r>
      <rPr>
        <b/>
        <sz val="11"/>
        <rFont val="Verdana"/>
        <family val="2"/>
        <charset val="161"/>
      </rPr>
      <t xml:space="preserve">6. Row 0130 (-) Intragroup part of the annual gross revenue: </t>
    </r>
    <r>
      <rPr>
        <sz val="11"/>
        <rFont val="Verdana"/>
        <family val="2"/>
        <charset val="161"/>
      </rPr>
      <t xml:space="preserve">
This cell should include the value of the gross revenues generated within the investment firm group per Art. 12(2) of IFR.
</t>
    </r>
    <r>
      <rPr>
        <b/>
        <sz val="11"/>
        <rFont val="Verdana"/>
        <family val="2"/>
        <charset val="161"/>
      </rPr>
      <t xml:space="preserve">7. Rows 0140 - 0290: </t>
    </r>
    <r>
      <rPr>
        <sz val="11"/>
        <rFont val="Verdana"/>
        <family val="2"/>
        <charset val="161"/>
      </rPr>
      <t xml:space="preserve">
Amounts reported in these cells should relate to the portion of the CIF's total annual gross revenue (as reported in Row 0120 above) which is generated from the service stated in each specific row. </t>
    </r>
  </si>
  <si>
    <t>Form 165-01</t>
  </si>
  <si>
    <r>
      <t xml:space="preserve">Of which: revenue from reception and transmission of orders </t>
    </r>
    <r>
      <rPr>
        <i/>
        <sz val="11"/>
        <rFont val="Verdana"/>
        <family val="2"/>
        <charset val="161"/>
      </rPr>
      <t>(Note 7)</t>
    </r>
  </si>
  <si>
    <r>
      <t xml:space="preserve">Of which: revenue from execution of orders </t>
    </r>
    <r>
      <rPr>
        <i/>
        <sz val="11"/>
        <rFont val="Verdana"/>
        <family val="2"/>
        <charset val="161"/>
      </rPr>
      <t>(Note 7)</t>
    </r>
  </si>
  <si>
    <r>
      <t xml:space="preserve">Of which: revenue from dealing on own account </t>
    </r>
    <r>
      <rPr>
        <i/>
        <sz val="11"/>
        <rFont val="Verdana"/>
        <family val="2"/>
        <charset val="161"/>
      </rPr>
      <t>(Note 7)</t>
    </r>
  </si>
  <si>
    <r>
      <t xml:space="preserve">Of which: revenue from portfolio management </t>
    </r>
    <r>
      <rPr>
        <i/>
        <sz val="11"/>
        <rFont val="Verdana"/>
        <family val="2"/>
        <charset val="161"/>
      </rPr>
      <t>(Note 7)</t>
    </r>
  </si>
  <si>
    <r>
      <t xml:space="preserve">Of which: revenue from investment advice </t>
    </r>
    <r>
      <rPr>
        <i/>
        <sz val="11"/>
        <rFont val="Verdana"/>
        <family val="2"/>
        <charset val="161"/>
      </rPr>
      <t>(Note 7)</t>
    </r>
  </si>
  <si>
    <r>
      <t>Of which: revenue from underwriting of financial instruments/placing on a firm commitment basis</t>
    </r>
    <r>
      <rPr>
        <i/>
        <sz val="11"/>
        <rFont val="Verdana"/>
        <family val="2"/>
        <charset val="161"/>
      </rPr>
      <t xml:space="preserve"> (Note 7)</t>
    </r>
  </si>
  <si>
    <r>
      <t xml:space="preserve">Of which: revenue from placing without a firm commitment basis </t>
    </r>
    <r>
      <rPr>
        <i/>
        <sz val="11"/>
        <rFont val="Verdana"/>
        <family val="2"/>
        <charset val="161"/>
      </rPr>
      <t>(Note 7)</t>
    </r>
  </si>
  <si>
    <r>
      <t xml:space="preserve">Of which: revenue from operation of an MTF </t>
    </r>
    <r>
      <rPr>
        <i/>
        <sz val="11"/>
        <rFont val="Verdana"/>
        <family val="2"/>
        <charset val="161"/>
      </rPr>
      <t>(Note 7)</t>
    </r>
  </si>
  <si>
    <r>
      <t xml:space="preserve">Of which: revenue from operation of an OTF </t>
    </r>
    <r>
      <rPr>
        <i/>
        <sz val="11"/>
        <rFont val="Verdana"/>
        <family val="2"/>
        <charset val="161"/>
      </rPr>
      <t>(Note 7)</t>
    </r>
  </si>
  <si>
    <r>
      <t xml:space="preserve">Of which: revenue from safekeeping and administration of financial instruments </t>
    </r>
    <r>
      <rPr>
        <i/>
        <sz val="11"/>
        <rFont val="Verdana"/>
        <family val="2"/>
        <charset val="161"/>
      </rPr>
      <t>(Note 7)</t>
    </r>
  </si>
  <si>
    <r>
      <t xml:space="preserve">Of which: revenue from granting credits or loans to investors </t>
    </r>
    <r>
      <rPr>
        <i/>
        <sz val="11"/>
        <rFont val="Verdana"/>
        <family val="2"/>
        <charset val="161"/>
      </rPr>
      <t>(Note 7)</t>
    </r>
  </si>
  <si>
    <r>
      <t xml:space="preserve">Of which: revenue from advice to undertakings on capital structure, industrial strategy and related matters and advice and services relating to mergers and the purchase of undertakings </t>
    </r>
    <r>
      <rPr>
        <i/>
        <sz val="11"/>
        <rFont val="Verdana"/>
        <family val="2"/>
        <charset val="161"/>
      </rPr>
      <t>(Note 7)</t>
    </r>
  </si>
  <si>
    <r>
      <t xml:space="preserve">Of which: revenue from foreign exchange services </t>
    </r>
    <r>
      <rPr>
        <i/>
        <sz val="11"/>
        <rFont val="Verdana"/>
        <family val="2"/>
        <charset val="161"/>
      </rPr>
      <t>(Note 7)</t>
    </r>
  </si>
  <si>
    <r>
      <t xml:space="preserve">Of which: investment research and financial analysis </t>
    </r>
    <r>
      <rPr>
        <i/>
        <sz val="11"/>
        <rFont val="Verdana"/>
        <family val="2"/>
        <charset val="161"/>
      </rPr>
      <t>(Note 7)</t>
    </r>
  </si>
  <si>
    <r>
      <t xml:space="preserve">Of which: revenue from services related to underwriting </t>
    </r>
    <r>
      <rPr>
        <i/>
        <sz val="11"/>
        <rFont val="Verdana"/>
        <family val="2"/>
        <charset val="161"/>
      </rPr>
      <t>(Note 7)</t>
    </r>
  </si>
  <si>
    <r>
      <t xml:space="preserve">Of which: investment services and ancillary activities related with the underlying of derivatives </t>
    </r>
    <r>
      <rPr>
        <i/>
        <sz val="11"/>
        <rFont val="Verdana"/>
        <family val="2"/>
        <charset val="161"/>
      </rPr>
      <t>(Note 7)</t>
    </r>
  </si>
  <si>
    <t>Aggregate exposure amount in case of excesses persisting more than 10 days</t>
  </si>
  <si>
    <r>
      <t xml:space="preserve">1. When this Form is prepared on an individual basis (i.e. at the level of the individual CIF), the amount to be reported in Cell C6 above shall be the amount of initial capital stated in Cell C30 of the "Summary" tab, translated to the CIF's reporting currency using the e-rate reported in Cell C21 of the "Summary" tab. When this Form is prepared on a consolidated basis (applicable only to CIFs belonging to groups that are subject to prudential consolidation by CySEC in accordance with the IFR &amp; IFD), Cell C6 above shall be populated in accordance with Article 10 of the relevant Draft Commission Delegated Regulation with regards to Regulatory Technical Standards on prudential consolidation of investment firms groups (EBA/CP/2020/06), i.e. </t>
    </r>
    <r>
      <rPr>
        <b/>
        <sz val="10"/>
        <rFont val="Verdana"/>
        <family val="2"/>
      </rPr>
      <t>the consolidated permanent minimum capital requirement shall amount to the sum of:</t>
    </r>
    <r>
      <rPr>
        <sz val="10"/>
        <rFont val="Verdana"/>
        <family val="2"/>
      </rPr>
      <t xml:space="preserve">
- the minimum capital requirement of the Union parent investment firm at the individual level; 
- the permanent minimum capital requirement at the individual level of all group undertakings that are fully consolidated;
- the permanent minimum capital requirement at the individual level of those group undertakings that are consolidated proportionally, in proportion to the rights in its capital held by the Union parent undertaking and included in the consolidation.
The individual permanent minimum capital requirements of group undertakings established in third countries shall be the permanent minimum requirements applicable had they been authorised in the Union.
Considering that the Commission Delegated Regulation is still in draft form, there is a possibility that the requirement for calculating the consolidated PMCR changes, in which case the amount reported in Cell C6 above shall be adjusted accordingly. 
</t>
    </r>
  </si>
  <si>
    <t>For guidance in regards to the completion of this Form, the CIFs are urged to consult Annex II 'Reporting for investment firms other than small and non-interconnected', set out in the COMMISSION IMPLEMENTING REGULATION (EU) 2021/2284 of 10 December 2021.</t>
  </si>
  <si>
    <t xml:space="preserve"> ENTITIES WITHIN SCOPE OF CONSOLIDATION (including the CIF)</t>
  </si>
  <si>
    <r>
      <t xml:space="preserve">2. This tab should be completed </t>
    </r>
    <r>
      <rPr>
        <b/>
        <u/>
        <sz val="14"/>
        <rFont val="Calibri"/>
        <family val="2"/>
        <charset val="161"/>
        <scheme val="minor"/>
      </rPr>
      <t>twice a year (</t>
    </r>
    <r>
      <rPr>
        <b/>
        <sz val="14"/>
        <rFont val="Calibri"/>
        <family val="2"/>
        <charset val="161"/>
        <scheme val="minor"/>
      </rPr>
      <t>i.e for the reporting of 30/6 and 31/12) for the entities within the scope of consolidation, including the CIF itself.</t>
    </r>
  </si>
  <si>
    <t>K - factor requirement /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</si>
</sst>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 #,##0.00_-;_-* \-??_-;_-@_-"/>
    <numFmt numFmtId="165" formatCode="dd/mm/yyyy;@"/>
    <numFmt numFmtId="166" formatCode="0.0000"/>
    <numFmt numFmtId="167" formatCode="[$€-2]\ #,##0;[Red]\-[$€-2]\ #,##0"/>
    <numFmt numFmtId="168" formatCode="d/m/yyyy;@"/>
    <numFmt numFmtId="169" formatCode="d/mm/yyyy;@"/>
    <numFmt numFmtId="170" formatCode="_-* #,##0_-;\-* #,##0_-;_-* &quot;-&quot;??_-;_-@_-"/>
    <numFmt numFmtId="171" formatCode="#,##0_ ;\-#,##0\ "/>
  </numFmts>
  <fonts count="14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Verdana"/>
      <family val="2"/>
    </font>
    <font>
      <sz val="11"/>
      <color rgb="FFFF0000"/>
      <name val="Verdana"/>
      <family val="2"/>
    </font>
    <font>
      <sz val="11"/>
      <color theme="1"/>
      <name val="Verdana"/>
      <family val="2"/>
    </font>
    <font>
      <sz val="11"/>
      <color theme="1"/>
      <name val="Calibri"/>
      <family val="2"/>
    </font>
    <font>
      <sz val="10"/>
      <name val="Arial"/>
      <family val="2"/>
    </font>
    <font>
      <strike/>
      <sz val="10"/>
      <color rgb="FFFF0000"/>
      <name val="Verdana"/>
      <family val="2"/>
    </font>
    <font>
      <b/>
      <sz val="11"/>
      <name val="Verdana"/>
      <family val="2"/>
    </font>
    <font>
      <sz val="11"/>
      <name val="Verdana"/>
      <family val="2"/>
    </font>
    <font>
      <b/>
      <sz val="10"/>
      <name val="Verdana"/>
      <family val="2"/>
    </font>
    <font>
      <b/>
      <sz val="11"/>
      <name val="Calibri"/>
      <family val="2"/>
      <scheme val="minor"/>
    </font>
    <font>
      <sz val="11"/>
      <color indexed="17"/>
      <name val="Verdana"/>
      <family val="2"/>
    </font>
    <font>
      <b/>
      <sz val="11"/>
      <color rgb="FFFF0000"/>
      <name val="Verdana"/>
      <family val="2"/>
    </font>
    <font>
      <b/>
      <sz val="11"/>
      <color rgb="FF000000"/>
      <name val="Verdana"/>
      <family val="2"/>
    </font>
    <font>
      <u/>
      <sz val="10"/>
      <color indexed="12"/>
      <name val="Arial"/>
      <family val="2"/>
    </font>
    <font>
      <sz val="11"/>
      <color rgb="FFFF0000"/>
      <name val="Calibri"/>
      <family val="2"/>
      <scheme val="minor"/>
    </font>
    <font>
      <b/>
      <sz val="11"/>
      <color theme="1"/>
      <name val="Calibri"/>
      <family val="2"/>
      <scheme val="minor"/>
    </font>
    <font>
      <i/>
      <sz val="11"/>
      <name val="Verdana"/>
      <family val="2"/>
    </font>
    <font>
      <i/>
      <sz val="11"/>
      <color theme="1"/>
      <name val="Verdana"/>
      <family val="2"/>
    </font>
    <font>
      <i/>
      <sz val="11"/>
      <color rgb="FFFF0000"/>
      <name val="Verdana"/>
      <family val="2"/>
    </font>
    <font>
      <sz val="11"/>
      <color theme="1"/>
      <name val="Verdana"/>
      <family val="2"/>
      <charset val="238"/>
    </font>
    <font>
      <sz val="11"/>
      <name val="Calibri"/>
      <family val="2"/>
      <scheme val="minor"/>
    </font>
    <font>
      <sz val="11"/>
      <color indexed="8"/>
      <name val="Calibri"/>
      <family val="2"/>
    </font>
    <font>
      <u/>
      <sz val="6.5"/>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sz val="10"/>
      <color theme="1"/>
      <name val="BdE Neue Helvetica 45 Light"/>
      <family val="2"/>
    </font>
    <font>
      <sz val="10"/>
      <color indexed="8"/>
      <name val="Helvetica Neue"/>
    </font>
    <font>
      <sz val="10"/>
      <color theme="1"/>
      <name val="Verdana"/>
      <family val="2"/>
    </font>
    <font>
      <sz val="9"/>
      <color indexed="81"/>
      <name val="Tahoma"/>
      <family val="2"/>
      <charset val="161"/>
    </font>
    <font>
      <b/>
      <sz val="9"/>
      <color indexed="81"/>
      <name val="Tahoma"/>
      <family val="2"/>
      <charset val="161"/>
    </font>
    <font>
      <u/>
      <sz val="10"/>
      <color theme="10"/>
      <name val="Verdana"/>
      <family val="2"/>
    </font>
    <font>
      <b/>
      <u/>
      <sz val="11"/>
      <name val="Verdana"/>
      <family val="2"/>
    </font>
    <font>
      <b/>
      <sz val="11"/>
      <name val="Verdana"/>
      <family val="2"/>
      <charset val="161"/>
    </font>
    <font>
      <sz val="11"/>
      <name val="Verdana"/>
      <family val="2"/>
      <charset val="161"/>
    </font>
    <font>
      <b/>
      <u val="double"/>
      <sz val="11"/>
      <name val="Verdana"/>
      <family val="2"/>
    </font>
    <font>
      <b/>
      <sz val="9"/>
      <color indexed="81"/>
      <name val="Verdana"/>
      <family val="2"/>
      <charset val="161"/>
    </font>
    <font>
      <sz val="9"/>
      <color indexed="81"/>
      <name val="Verdana"/>
      <family val="2"/>
      <charset val="161"/>
    </font>
    <font>
      <b/>
      <sz val="10"/>
      <color theme="1"/>
      <name val="Verdana"/>
      <family val="2"/>
      <charset val="161"/>
    </font>
    <font>
      <sz val="10"/>
      <name val="Verdana"/>
      <family val="2"/>
    </font>
    <font>
      <b/>
      <sz val="20"/>
      <name val="Verdana"/>
      <family val="2"/>
    </font>
    <font>
      <b/>
      <sz val="14"/>
      <name val="Verdana"/>
      <family val="2"/>
    </font>
    <font>
      <sz val="14"/>
      <name val="Verdana"/>
      <family val="2"/>
    </font>
    <font>
      <sz val="12"/>
      <name val="Verdana"/>
      <family val="2"/>
    </font>
    <font>
      <b/>
      <sz val="12"/>
      <name val="Verdana"/>
      <family val="2"/>
    </font>
    <font>
      <strike/>
      <sz val="12"/>
      <name val="Verdana"/>
      <family val="2"/>
    </font>
    <font>
      <strike/>
      <sz val="10"/>
      <name val="Verdana"/>
      <family val="2"/>
    </font>
    <font>
      <b/>
      <sz val="26"/>
      <name val="Verdana"/>
      <family val="2"/>
    </font>
    <font>
      <b/>
      <sz val="28"/>
      <name val="Verdana"/>
      <family val="2"/>
    </font>
    <font>
      <b/>
      <sz val="36"/>
      <name val="Verdana"/>
      <family val="2"/>
    </font>
    <font>
      <sz val="18"/>
      <name val="Verdana"/>
      <family val="2"/>
    </font>
    <font>
      <b/>
      <sz val="18"/>
      <name val="Verdana"/>
      <family val="2"/>
    </font>
    <font>
      <b/>
      <sz val="22"/>
      <name val="Verdana"/>
      <family val="2"/>
    </font>
    <font>
      <sz val="15"/>
      <name val="Verdana"/>
      <family val="2"/>
    </font>
    <font>
      <sz val="20"/>
      <name val="Verdana"/>
      <family val="2"/>
    </font>
    <font>
      <sz val="17"/>
      <name val="Verdana"/>
      <family val="2"/>
    </font>
    <font>
      <sz val="22"/>
      <name val="Verdana"/>
      <family val="2"/>
    </font>
    <font>
      <b/>
      <sz val="16"/>
      <name val="Verdana"/>
      <family val="2"/>
    </font>
    <font>
      <b/>
      <strike/>
      <sz val="14"/>
      <name val="Verdana"/>
      <family val="2"/>
    </font>
    <font>
      <sz val="13"/>
      <name val="Verdana"/>
      <family val="2"/>
    </font>
    <font>
      <b/>
      <sz val="13"/>
      <name val="Verdana"/>
      <family val="2"/>
    </font>
    <font>
      <strike/>
      <sz val="11"/>
      <name val="Verdana"/>
      <family val="2"/>
    </font>
    <font>
      <b/>
      <vertAlign val="subscript"/>
      <sz val="10"/>
      <name val="Verdana"/>
      <family val="2"/>
    </font>
    <font>
      <b/>
      <sz val="16"/>
      <color theme="1"/>
      <name val="Verdana"/>
      <family val="2"/>
    </font>
    <font>
      <sz val="8.5"/>
      <color theme="1"/>
      <name val="Verdana"/>
      <family val="2"/>
    </font>
    <font>
      <sz val="8"/>
      <color theme="1"/>
      <name val="Verdana"/>
      <family val="2"/>
    </font>
    <font>
      <sz val="14"/>
      <color rgb="FFFF0000"/>
      <name val="Verdana"/>
      <family val="2"/>
    </font>
    <font>
      <sz val="8.5"/>
      <name val="Verdana"/>
      <family val="2"/>
    </font>
    <font>
      <b/>
      <sz val="12"/>
      <color rgb="FF00B050"/>
      <name val="Verdana"/>
      <family val="2"/>
    </font>
    <font>
      <sz val="10"/>
      <color rgb="FF00B050"/>
      <name val="Verdana"/>
      <family val="2"/>
    </font>
    <font>
      <sz val="8.5"/>
      <color rgb="FFFF0000"/>
      <name val="Verdana"/>
      <family val="2"/>
    </font>
    <font>
      <sz val="12"/>
      <color rgb="FFFF0000"/>
      <name val="Verdana"/>
      <family val="2"/>
    </font>
    <font>
      <sz val="20"/>
      <color theme="1"/>
      <name val="Verdana"/>
      <family val="2"/>
    </font>
    <font>
      <b/>
      <strike/>
      <sz val="11"/>
      <name val="Verdana"/>
      <family val="2"/>
    </font>
    <font>
      <sz val="9"/>
      <name val="Verdana"/>
      <family val="2"/>
    </font>
    <font>
      <sz val="12"/>
      <color theme="1"/>
      <name val="Verdana"/>
      <family val="2"/>
    </font>
    <font>
      <u/>
      <sz val="12"/>
      <color rgb="FF008080"/>
      <name val="Verdana"/>
      <family val="2"/>
    </font>
    <font>
      <i/>
      <sz val="12"/>
      <name val="Verdana"/>
      <family val="2"/>
    </font>
    <font>
      <i/>
      <sz val="12"/>
      <color theme="1"/>
      <name val="Verdana"/>
      <family val="2"/>
    </font>
    <font>
      <b/>
      <sz val="12"/>
      <color theme="1"/>
      <name val="Verdana"/>
      <family val="2"/>
    </font>
    <font>
      <sz val="11"/>
      <color indexed="8"/>
      <name val="Verdana"/>
      <family val="2"/>
    </font>
    <font>
      <b/>
      <sz val="11"/>
      <color indexed="8"/>
      <name val="Verdana"/>
      <family val="2"/>
    </font>
    <font>
      <sz val="9"/>
      <color rgb="FFFF0000"/>
      <name val="Verdana"/>
      <family val="2"/>
    </font>
    <font>
      <u/>
      <sz val="11"/>
      <name val="Verdana"/>
      <family val="2"/>
      <charset val="161"/>
    </font>
    <font>
      <i/>
      <sz val="11"/>
      <name val="Verdana"/>
      <family val="2"/>
      <charset val="161"/>
    </font>
    <font>
      <sz val="12"/>
      <color theme="1"/>
      <name val="Verdana"/>
      <family val="2"/>
      <charset val="161"/>
    </font>
    <font>
      <b/>
      <sz val="11"/>
      <color theme="0"/>
      <name val="Verdana"/>
      <family val="2"/>
    </font>
    <font>
      <b/>
      <sz val="11"/>
      <color rgb="FFFF0000"/>
      <name val="Calibri"/>
      <family val="2"/>
      <scheme val="minor"/>
    </font>
    <font>
      <i/>
      <sz val="11"/>
      <color rgb="FFFF0000"/>
      <name val="Verdana"/>
      <family val="2"/>
      <charset val="161"/>
    </font>
    <font>
      <b/>
      <sz val="11"/>
      <color theme="1"/>
      <name val="Verdana"/>
      <family val="2"/>
      <charset val="161"/>
    </font>
    <font>
      <b/>
      <sz val="12"/>
      <color theme="1"/>
      <name val="Verdana"/>
      <family val="2"/>
      <charset val="161"/>
    </font>
    <font>
      <sz val="11"/>
      <color theme="1"/>
      <name val="Verdana"/>
      <family val="2"/>
      <charset val="161"/>
    </font>
    <font>
      <b/>
      <sz val="10"/>
      <name val="Verdana"/>
      <family val="2"/>
      <charset val="161"/>
    </font>
    <font>
      <sz val="16"/>
      <name val="Verdana"/>
      <family val="2"/>
    </font>
    <font>
      <b/>
      <u/>
      <sz val="11"/>
      <name val="Verdana"/>
      <family val="2"/>
      <charset val="161"/>
    </font>
    <font>
      <u/>
      <sz val="10"/>
      <color rgb="FFFF0000"/>
      <name val="Verdana"/>
      <family val="2"/>
    </font>
    <font>
      <sz val="8"/>
      <name val="Verdana"/>
      <family val="2"/>
    </font>
    <font>
      <b/>
      <sz val="10"/>
      <color rgb="FFFF0000"/>
      <name val="Verdana"/>
      <family val="2"/>
      <charset val="161"/>
    </font>
    <font>
      <i/>
      <sz val="11"/>
      <color rgb="FF000000"/>
      <name val="Verdana"/>
      <family val="2"/>
      <charset val="161"/>
    </font>
    <font>
      <b/>
      <sz val="14"/>
      <name val="Calibri"/>
      <family val="2"/>
      <charset val="161"/>
      <scheme val="minor"/>
    </font>
    <font>
      <b/>
      <u/>
      <sz val="14"/>
      <name val="Calibri"/>
      <family val="2"/>
      <charset val="161"/>
      <scheme val="minor"/>
    </font>
    <font>
      <b/>
      <sz val="14"/>
      <color theme="1"/>
      <name val="Calibri"/>
      <family val="2"/>
      <charset val="161"/>
      <scheme val="minor"/>
    </font>
    <font>
      <b/>
      <u/>
      <sz val="14"/>
      <name val="Verdana"/>
      <family val="2"/>
      <charset val="161"/>
    </font>
    <font>
      <b/>
      <sz val="12"/>
      <color rgb="FFFF0000"/>
      <name val="Verdana"/>
      <family val="2"/>
      <charset val="161"/>
    </font>
    <font>
      <b/>
      <sz val="14"/>
      <color rgb="FFFF0000"/>
      <name val="Calibri"/>
      <family val="2"/>
      <charset val="161"/>
      <scheme val="minor"/>
    </font>
  </fonts>
  <fills count="5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rgb="FFD8E4BC"/>
        <bgColor indexed="64"/>
      </patternFill>
    </fill>
    <fill>
      <patternFill patternType="solid">
        <fgColor theme="4" tint="0.79998168889431442"/>
        <bgColor indexed="64"/>
      </patternFill>
    </fill>
    <fill>
      <patternFill patternType="solid">
        <fgColor theme="8" tint="0.79998168889431442"/>
        <bgColor indexed="26"/>
      </patternFill>
    </fill>
    <fill>
      <patternFill patternType="solid">
        <fgColor theme="0"/>
        <bgColor indexed="26"/>
      </patternFill>
    </fill>
    <fill>
      <patternFill patternType="solid">
        <fgColor theme="0"/>
        <bgColor indexed="44"/>
      </patternFill>
    </fill>
    <fill>
      <patternFill patternType="solid">
        <fgColor theme="5" tint="0.79998168889431442"/>
        <bgColor indexed="44"/>
      </patternFill>
    </fill>
    <fill>
      <patternFill patternType="solid">
        <fgColor theme="5" tint="0.79998168889431442"/>
        <bgColor indexed="64"/>
      </patternFill>
    </fill>
    <fill>
      <patternFill patternType="solid">
        <fgColor rgb="FFD8E2BC"/>
        <bgColor indexed="64"/>
      </patternFill>
    </fill>
    <fill>
      <patternFill patternType="solid">
        <fgColor indexed="2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FFFF"/>
        <bgColor indexed="64"/>
      </patternFill>
    </fill>
    <fill>
      <patternFill patternType="solid">
        <fgColor rgb="FFBFBFBF"/>
        <bgColor indexed="64"/>
      </patternFill>
    </fill>
    <fill>
      <patternFill patternType="solid">
        <fgColor rgb="FFFF0000"/>
        <bgColor indexed="64"/>
      </patternFill>
    </fill>
    <fill>
      <patternFill patternType="lightDown">
        <bgColor theme="1" tint="0.499984740745262"/>
      </patternFill>
    </fill>
    <fill>
      <patternFill patternType="solid">
        <fgColor theme="6"/>
        <bgColor indexed="64"/>
      </patternFill>
    </fill>
    <fill>
      <patternFill patternType="lightDown">
        <bgColor theme="0"/>
      </patternFill>
    </fill>
    <fill>
      <patternFill patternType="solid">
        <fgColor rgb="FF9BBB59"/>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0" tint="-4.9989318521683403E-2"/>
        <bgColor indexed="44"/>
      </patternFill>
    </fill>
    <fill>
      <patternFill patternType="lightUp">
        <bgColor rgb="FFD8E2BC"/>
      </patternFill>
    </fill>
    <fill>
      <patternFill patternType="solid">
        <fgColor rgb="FFFCE4D6"/>
        <bgColor indexed="64"/>
      </patternFill>
    </fill>
    <fill>
      <patternFill patternType="solid">
        <fgColor theme="4"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auto="1"/>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362">
    <xf numFmtId="0" fontId="0" fillId="0" borderId="0"/>
    <xf numFmtId="0" fontId="9" fillId="0" borderId="0"/>
    <xf numFmtId="0" fontId="4" fillId="0" borderId="0"/>
    <xf numFmtId="0" fontId="3" fillId="0" borderId="0"/>
    <xf numFmtId="0" fontId="9" fillId="0" borderId="0"/>
    <xf numFmtId="0" fontId="9" fillId="0" borderId="0"/>
    <xf numFmtId="0" fontId="9" fillId="0" borderId="0"/>
    <xf numFmtId="0" fontId="9" fillId="0" borderId="0"/>
    <xf numFmtId="0" fontId="1" fillId="0" borderId="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9" fillId="16"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50" fillId="16"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29" fillId="16"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3" borderId="0" applyNumberFormat="0" applyBorder="0" applyAlignment="0" applyProtection="0"/>
    <xf numFmtId="0" fontId="51" fillId="7" borderId="0" applyNumberFormat="0" applyBorder="0" applyAlignment="0" applyProtection="0"/>
    <xf numFmtId="0" fontId="30" fillId="11" borderId="41" applyNumberFormat="0" applyAlignment="0" applyProtection="0"/>
    <xf numFmtId="0" fontId="41" fillId="8" borderId="0" applyNumberFormat="0" applyBorder="0" applyAlignment="0" applyProtection="0"/>
    <xf numFmtId="0" fontId="31" fillId="24" borderId="41" applyNumberFormat="0" applyAlignment="0" applyProtection="0"/>
    <xf numFmtId="0" fontId="31" fillId="24" borderId="41" applyNumberFormat="0" applyAlignment="0" applyProtection="0"/>
    <xf numFmtId="0" fontId="48" fillId="24" borderId="41" applyNumberFormat="0" applyAlignment="0" applyProtection="0"/>
    <xf numFmtId="0" fontId="36" fillId="25" borderId="42" applyNumberFormat="0" applyAlignment="0" applyProtection="0"/>
    <xf numFmtId="0" fontId="39" fillId="0" borderId="43" applyNumberFormat="0" applyFill="0" applyAlignment="0" applyProtection="0"/>
    <xf numFmtId="0" fontId="52" fillId="25" borderId="42" applyNumberFormat="0" applyAlignment="0" applyProtection="0"/>
    <xf numFmtId="0" fontId="32" fillId="0" borderId="0" applyNumberFormat="0" applyFill="0" applyBorder="0" applyAlignment="0" applyProtection="0"/>
    <xf numFmtId="0" fontId="33" fillId="0" borderId="44" applyNumberFormat="0" applyFill="0" applyAlignment="0" applyProtection="0"/>
    <xf numFmtId="0" fontId="34" fillId="0" borderId="45" applyNumberFormat="0" applyFill="0" applyAlignment="0" applyProtection="0"/>
    <xf numFmtId="0" fontId="35" fillId="0" borderId="46" applyNumberFormat="0" applyFill="0" applyAlignment="0" applyProtection="0"/>
    <xf numFmtId="0" fontId="35" fillId="0" borderId="0" applyNumberFormat="0" applyFill="0" applyBorder="0" applyAlignment="0" applyProtection="0"/>
    <xf numFmtId="0" fontId="36" fillId="25" borderId="42" applyNumberFormat="0" applyAlignment="0" applyProtection="0"/>
    <xf numFmtId="0" fontId="35" fillId="0" borderId="0" applyNumberFormat="0" applyFill="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3" borderId="0" applyNumberFormat="0" applyBorder="0" applyAlignment="0" applyProtection="0"/>
    <xf numFmtId="0" fontId="30" fillId="11" borderId="41"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53" fillId="8" borderId="0" applyNumberFormat="0" applyBorder="0" applyAlignment="0" applyProtection="0"/>
    <xf numFmtId="0" fontId="9" fillId="26" borderId="1" applyNumberFormat="0" applyFont="0" applyBorder="0" applyProtection="0">
      <alignment horizontal="center" vertical="center"/>
    </xf>
    <xf numFmtId="0" fontId="54" fillId="0" borderId="44" applyNumberFormat="0" applyFill="0" applyAlignment="0" applyProtection="0"/>
    <xf numFmtId="0" fontId="55" fillId="0" borderId="45" applyNumberFormat="0" applyFill="0" applyAlignment="0" applyProtection="0"/>
    <xf numFmtId="0" fontId="56" fillId="0" borderId="46" applyNumberFormat="0" applyFill="0" applyAlignment="0" applyProtection="0"/>
    <xf numFmtId="0" fontId="56" fillId="0" borderId="0" applyNumberFormat="0" applyFill="0" applyBorder="0" applyAlignment="0" applyProtection="0"/>
    <xf numFmtId="3" fontId="9" fillId="27" borderId="1" applyFont="0" applyProtection="0">
      <alignment horizontal="right" vertical="center"/>
    </xf>
    <xf numFmtId="0" fontId="9" fillId="27" borderId="6" applyNumberFormat="0" applyFont="0" applyBorder="0" applyProtection="0">
      <alignment horizontal="left" vertical="center"/>
    </xf>
    <xf numFmtId="0" fontId="18" fillId="0" borderId="0" applyNumberFormat="0" applyFill="0" applyBorder="0" applyAlignment="0" applyProtection="0">
      <alignment vertical="top"/>
      <protection locked="0"/>
    </xf>
    <xf numFmtId="0" fontId="39" fillId="0" borderId="43" applyNumberFormat="0" applyFill="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 fillId="29" borderId="55" applyNumberFormat="0" applyFont="0" applyAlignment="0" applyProtection="0"/>
    <xf numFmtId="0" fontId="46" fillId="7" borderId="0" applyNumberFormat="0" applyBorder="0" applyAlignment="0" applyProtection="0"/>
    <xf numFmtId="0" fontId="40" fillId="11" borderId="41" applyNumberFormat="0" applyAlignment="0" applyProtection="0"/>
    <xf numFmtId="0" fontId="40" fillId="11" borderId="41" applyNumberFormat="0" applyAlignment="0" applyProtection="0"/>
    <xf numFmtId="3" fontId="9" fillId="28" borderId="1" applyFont="0">
      <alignment horizontal="right" vertical="center"/>
      <protection locked="0"/>
    </xf>
    <xf numFmtId="0" fontId="9" fillId="29" borderId="47" applyNumberFormat="0" applyFont="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3" borderId="0" applyNumberFormat="0" applyBorder="0" applyAlignment="0" applyProtection="0"/>
    <xf numFmtId="0" fontId="41" fillId="8" borderId="0" applyNumberFormat="0" applyBorder="0" applyAlignment="0" applyProtection="0"/>
    <xf numFmtId="0" fontId="42" fillId="24" borderId="48" applyNumberFormat="0" applyAlignment="0" applyProtection="0"/>
    <xf numFmtId="0" fontId="1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7" fillId="0" borderId="43" applyNumberFormat="0" applyFill="0" applyAlignment="0" applyProtection="0"/>
    <xf numFmtId="0" fontId="43" fillId="0" borderId="0" applyNumberFormat="0" applyFill="0" applyBorder="0" applyAlignment="0" applyProtection="0"/>
    <xf numFmtId="164" fontId="9" fillId="0" borderId="0" applyFill="0" applyBorder="0" applyAlignment="0" applyProtection="0"/>
    <xf numFmtId="164"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58" fillId="30" borderId="0" applyNumberFormat="0" applyBorder="0" applyAlignment="0" applyProtection="0"/>
    <xf numFmtId="0" fontId="45" fillId="24" borderId="56" applyNumberFormat="0" applyAlignment="0" applyProtection="0"/>
    <xf numFmtId="0" fontId="9" fillId="0" borderId="0"/>
    <xf numFmtId="0" fontId="59" fillId="0" borderId="57" applyNumberFormat="0" applyFill="0" applyAlignment="0" applyProtection="0"/>
    <xf numFmtId="0" fontId="9" fillId="0" borderId="0"/>
    <xf numFmtId="0" fontId="9" fillId="0" borderId="0"/>
    <xf numFmtId="0" fontId="9" fillId="0" borderId="0"/>
    <xf numFmtId="0" fontId="1" fillId="0" borderId="0"/>
    <xf numFmtId="0" fontId="9" fillId="0" borderId="0"/>
    <xf numFmtId="0" fontId="26" fillId="0" borderId="0"/>
    <xf numFmtId="0" fontId="9" fillId="0" borderId="0"/>
    <xf numFmtId="0" fontId="26" fillId="0" borderId="0"/>
    <xf numFmtId="0" fontId="9" fillId="0" borderId="0"/>
    <xf numFmtId="0" fontId="1" fillId="0" borderId="0"/>
    <xf numFmtId="0" fontId="9" fillId="0" borderId="0"/>
    <xf numFmtId="0" fontId="26" fillId="0" borderId="0"/>
    <xf numFmtId="0" fontId="60" fillId="0" borderId="0"/>
    <xf numFmtId="0" fontId="9" fillId="0" borderId="0"/>
    <xf numFmtId="0" fontId="9" fillId="0" borderId="0"/>
    <xf numFmtId="0" fontId="61" fillId="0" borderId="0"/>
    <xf numFmtId="0" fontId="9" fillId="0" borderId="0"/>
    <xf numFmtId="0" fontId="9" fillId="29" borderId="47" applyNumberFormat="0" applyFont="0" applyAlignment="0" applyProtection="0"/>
    <xf numFmtId="0" fontId="9" fillId="29" borderId="47" applyNumberFormat="0" applyFont="0" applyAlignment="0" applyProtection="0"/>
    <xf numFmtId="0" fontId="44" fillId="0" borderId="49" applyNumberFormat="0" applyFill="0" applyAlignment="0" applyProtection="0"/>
    <xf numFmtId="0" fontId="45" fillId="24" borderId="48" applyNumberFormat="0" applyAlignment="0" applyProtection="0"/>
    <xf numFmtId="0" fontId="45" fillId="24" borderId="48"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46" fillId="7" borderId="0" applyNumberFormat="0" applyBorder="0" applyAlignment="0" applyProtection="0"/>
    <xf numFmtId="0" fontId="42" fillId="24" borderId="48" applyNumberFormat="0" applyAlignment="0" applyProtection="0"/>
    <xf numFmtId="0" fontId="47" fillId="30" borderId="0" applyNumberFormat="0" applyBorder="0" applyAlignment="0" applyProtection="0"/>
    <xf numFmtId="3" fontId="9" fillId="31" borderId="1" applyFont="0">
      <alignment horizontal="right" vertical="center"/>
    </xf>
    <xf numFmtId="0" fontId="9" fillId="0" borderId="0"/>
    <xf numFmtId="0" fontId="26" fillId="0" borderId="0"/>
    <xf numFmtId="0" fontId="9" fillId="0" borderId="0"/>
    <xf numFmtId="0" fontId="48" fillId="24" borderId="41" applyNumberFormat="0" applyAlignment="0" applyProtection="0"/>
    <xf numFmtId="0" fontId="38" fillId="0" borderId="0" applyNumberFormat="0" applyFill="0" applyBorder="0" applyAlignment="0" applyProtection="0"/>
    <xf numFmtId="0" fontId="4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44" applyNumberFormat="0" applyFill="0" applyAlignment="0" applyProtection="0"/>
    <xf numFmtId="0" fontId="34" fillId="0" borderId="45" applyNumberFormat="0" applyFill="0" applyAlignment="0" applyProtection="0"/>
    <xf numFmtId="0" fontId="35" fillId="0" borderId="46" applyNumberFormat="0" applyFill="0" applyAlignment="0" applyProtection="0"/>
    <xf numFmtId="0" fontId="32" fillId="0" borderId="0" applyNumberFormat="0" applyFill="0" applyBorder="0" applyAlignment="0" applyProtection="0"/>
    <xf numFmtId="0" fontId="59" fillId="0" borderId="49"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9" fillId="29" borderId="55" applyNumberFormat="0" applyFont="0" applyAlignment="0" applyProtection="0"/>
    <xf numFmtId="0" fontId="9" fillId="29" borderId="55" applyNumberFormat="0" applyFont="0" applyAlignment="0" applyProtection="0"/>
    <xf numFmtId="0" fontId="9" fillId="29" borderId="55" applyNumberFormat="0" applyFont="0" applyAlignment="0" applyProtection="0"/>
    <xf numFmtId="0" fontId="45" fillId="24" borderId="56" applyNumberFormat="0" applyAlignment="0" applyProtection="0"/>
    <xf numFmtId="0" fontId="42" fillId="24" borderId="56" applyNumberFormat="0" applyAlignment="0" applyProtection="0"/>
    <xf numFmtId="0" fontId="45" fillId="24" borderId="56" applyNumberFormat="0" applyAlignment="0" applyProtection="0"/>
    <xf numFmtId="0" fontId="59" fillId="0" borderId="57" applyNumberFormat="0" applyFill="0" applyAlignment="0" applyProtection="0"/>
    <xf numFmtId="0" fontId="40" fillId="11" borderId="60" applyNumberFormat="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50" fillId="19"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3"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51" fillId="7" borderId="0" applyNumberFormat="0" applyBorder="0" applyAlignment="0" applyProtection="0"/>
    <xf numFmtId="0" fontId="31" fillId="24" borderId="41" applyNumberFormat="0" applyAlignment="0" applyProtection="0"/>
    <xf numFmtId="0" fontId="52" fillId="25" borderId="42" applyNumberFormat="0" applyAlignment="0" applyProtection="0"/>
    <xf numFmtId="0" fontId="37" fillId="0" borderId="0" applyNumberFormat="0" applyFill="0" applyBorder="0" applyAlignment="0" applyProtection="0"/>
    <xf numFmtId="0" fontId="53" fillId="8" borderId="0" applyNumberFormat="0" applyBorder="0" applyAlignment="0" applyProtection="0"/>
    <xf numFmtId="0" fontId="54" fillId="0" borderId="44" applyNumberFormat="0" applyFill="0" applyAlignment="0" applyProtection="0"/>
    <xf numFmtId="0" fontId="55" fillId="0" borderId="45" applyNumberFormat="0" applyFill="0" applyAlignment="0" applyProtection="0"/>
    <xf numFmtId="0" fontId="56" fillId="0" borderId="46" applyNumberFormat="0" applyFill="0" applyAlignment="0" applyProtection="0"/>
    <xf numFmtId="0" fontId="56" fillId="0" borderId="0" applyNumberFormat="0" applyFill="0" applyBorder="0" applyAlignment="0" applyProtection="0"/>
    <xf numFmtId="0" fontId="40" fillId="11" borderId="41" applyNumberFormat="0" applyAlignment="0" applyProtection="0"/>
    <xf numFmtId="0" fontId="57" fillId="0" borderId="43" applyNumberFormat="0" applyFill="0" applyAlignment="0" applyProtection="0"/>
    <xf numFmtId="0" fontId="58" fillId="30" borderId="0" applyNumberFormat="0" applyBorder="0" applyAlignment="0" applyProtection="0"/>
    <xf numFmtId="0" fontId="9" fillId="0" borderId="0"/>
    <xf numFmtId="0" fontId="9" fillId="29" borderId="47" applyNumberFormat="0" applyFont="0" applyAlignment="0" applyProtection="0"/>
    <xf numFmtId="0" fontId="45" fillId="24" borderId="48" applyNumberFormat="0" applyAlignment="0" applyProtection="0"/>
    <xf numFmtId="0" fontId="32" fillId="0" borderId="0" applyNumberFormat="0" applyFill="0" applyBorder="0" applyAlignment="0" applyProtection="0"/>
    <xf numFmtId="0" fontId="59" fillId="0" borderId="49" applyNumberFormat="0" applyFill="0" applyAlignment="0" applyProtection="0"/>
    <xf numFmtId="0" fontId="49" fillId="0" borderId="0" applyNumberFormat="0" applyFill="0" applyBorder="0" applyAlignment="0" applyProtection="0"/>
    <xf numFmtId="0" fontId="62" fillId="0" borderId="0"/>
    <xf numFmtId="0" fontId="9" fillId="0" borderId="0"/>
    <xf numFmtId="0" fontId="1" fillId="0" borderId="0"/>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0" borderId="0"/>
    <xf numFmtId="0" fontId="50" fillId="20" borderId="0" applyNumberFormat="0" applyBorder="0" applyAlignment="0" applyProtection="0"/>
    <xf numFmtId="0" fontId="50" fillId="18" borderId="0" applyNumberFormat="0" applyBorder="0" applyAlignment="0" applyProtection="0"/>
    <xf numFmtId="0" fontId="50" fillId="17" borderId="0" applyNumberFormat="0" applyBorder="0" applyAlignment="0" applyProtection="0"/>
    <xf numFmtId="0" fontId="50" fillId="14" borderId="0" applyNumberFormat="0" applyBorder="0" applyAlignment="0" applyProtection="0"/>
    <xf numFmtId="0" fontId="50" fillId="13" borderId="0" applyNumberFormat="0" applyBorder="0" applyAlignment="0" applyProtection="0"/>
    <xf numFmtId="0" fontId="50" fillId="16"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2" borderId="0" applyNumberFormat="0" applyBorder="0" applyAlignment="0" applyProtection="0"/>
    <xf numFmtId="0" fontId="28" fillId="11" borderId="0" applyNumberFormat="0" applyBorder="0" applyAlignment="0" applyProtection="0"/>
    <xf numFmtId="0" fontId="28" fillId="10"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9" fillId="0" borderId="0"/>
    <xf numFmtId="0" fontId="1" fillId="0" borderId="0"/>
    <xf numFmtId="0" fontId="9" fillId="0" borderId="0"/>
    <xf numFmtId="0" fontId="63" fillId="0" borderId="0" applyNumberFormat="0" applyFill="0" applyBorder="0" applyProtection="0">
      <alignment vertical="top" wrapText="1"/>
    </xf>
    <xf numFmtId="0" fontId="1" fillId="0" borderId="0"/>
    <xf numFmtId="0" fontId="9" fillId="27" borderId="6" applyNumberFormat="0" applyFont="0" applyBorder="0" applyProtection="0">
      <alignment horizontal="left" vertical="center"/>
    </xf>
    <xf numFmtId="0" fontId="9" fillId="29" borderId="47" applyNumberFormat="0" applyFont="0" applyAlignment="0" applyProtection="0"/>
    <xf numFmtId="0" fontId="42" fillId="24" borderId="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9" fillId="29" borderId="47" applyNumberFormat="0" applyFont="0" applyAlignment="0" applyProtection="0"/>
    <xf numFmtId="0" fontId="9" fillId="29" borderId="47" applyNumberFormat="0" applyFont="0" applyAlignment="0" applyProtection="0"/>
    <xf numFmtId="0" fontId="44" fillId="0" borderId="49" applyNumberFormat="0" applyFill="0" applyAlignment="0" applyProtection="0"/>
    <xf numFmtId="0" fontId="45" fillId="24" borderId="48" applyNumberFormat="0" applyAlignment="0" applyProtection="0"/>
    <xf numFmtId="0" fontId="45" fillId="24" borderId="48" applyNumberFormat="0" applyAlignment="0" applyProtection="0"/>
    <xf numFmtId="0" fontId="42" fillId="24" borderId="48" applyNumberFormat="0" applyAlignment="0" applyProtection="0"/>
    <xf numFmtId="0" fontId="26" fillId="0" borderId="0"/>
    <xf numFmtId="0" fontId="59" fillId="0" borderId="49" applyNumberFormat="0" applyFill="0" applyAlignment="0" applyProtection="0"/>
    <xf numFmtId="0" fontId="9" fillId="29" borderId="47" applyNumberFormat="0" applyFont="0" applyAlignment="0" applyProtection="0"/>
    <xf numFmtId="0" fontId="45" fillId="24" borderId="48" applyNumberFormat="0" applyAlignment="0" applyProtection="0"/>
    <xf numFmtId="0" fontId="59" fillId="0" borderId="49" applyNumberFormat="0" applyFill="0" applyAlignment="0" applyProtection="0"/>
    <xf numFmtId="0" fontId="40" fillId="11" borderId="54" applyNumberFormat="0" applyAlignment="0" applyProtection="0"/>
    <xf numFmtId="0" fontId="42" fillId="24" borderId="56" applyNumberFormat="0" applyAlignment="0" applyProtection="0"/>
    <xf numFmtId="0" fontId="45" fillId="24" borderId="56" applyNumberFormat="0" applyAlignment="0" applyProtection="0"/>
    <xf numFmtId="0" fontId="45" fillId="24" borderId="56" applyNumberFormat="0" applyAlignment="0" applyProtection="0"/>
    <xf numFmtId="0" fontId="44" fillId="0" borderId="57" applyNumberFormat="0" applyFill="0" applyAlignment="0" applyProtection="0"/>
    <xf numFmtId="0" fontId="9" fillId="29" borderId="55" applyNumberFormat="0" applyFont="0" applyAlignment="0" applyProtection="0"/>
    <xf numFmtId="0" fontId="9" fillId="29" borderId="55" applyNumberFormat="0" applyFont="0" applyAlignment="0" applyProtection="0"/>
    <xf numFmtId="0" fontId="31" fillId="24" borderId="60" applyNumberFormat="0" applyAlignment="0" applyProtection="0"/>
    <xf numFmtId="0" fontId="31" fillId="24" borderId="60" applyNumberFormat="0" applyAlignment="0" applyProtection="0"/>
    <xf numFmtId="0" fontId="48" fillId="24" borderId="60" applyNumberFormat="0" applyAlignment="0" applyProtection="0"/>
    <xf numFmtId="0" fontId="30" fillId="11" borderId="60" applyNumberFormat="0" applyAlignment="0" applyProtection="0"/>
    <xf numFmtId="0" fontId="9" fillId="27" borderId="58" applyNumberFormat="0" applyFont="0" applyBorder="0" applyProtection="0">
      <alignment horizontal="left" vertical="center"/>
    </xf>
    <xf numFmtId="0" fontId="42" fillId="24" borderId="56" applyNumberFormat="0" applyAlignment="0" applyProtection="0"/>
    <xf numFmtId="0" fontId="40" fillId="11" borderId="60" applyNumberFormat="0" applyAlignment="0" applyProtection="0"/>
    <xf numFmtId="0" fontId="40" fillId="11" borderId="54" applyNumberFormat="0" applyAlignment="0" applyProtection="0"/>
    <xf numFmtId="0" fontId="48" fillId="24" borderId="54" applyNumberFormat="0" applyAlignment="0" applyProtection="0"/>
    <xf numFmtId="0" fontId="31" fillId="24" borderId="54" applyNumberFormat="0" applyAlignment="0" applyProtection="0"/>
    <xf numFmtId="0" fontId="31" fillId="24" borderId="54" applyNumberFormat="0" applyAlignment="0" applyProtection="0"/>
    <xf numFmtId="0" fontId="30" fillId="11" borderId="54" applyNumberFormat="0" applyAlignment="0" applyProtection="0"/>
    <xf numFmtId="0" fontId="40" fillId="11" borderId="60" applyNumberFormat="0" applyAlignment="0" applyProtection="0"/>
    <xf numFmtId="0" fontId="59" fillId="0" borderId="57" applyNumberFormat="0" applyFill="0" applyAlignment="0" applyProtection="0"/>
    <xf numFmtId="0" fontId="9" fillId="29" borderId="55" applyNumberFormat="0" applyFont="0" applyAlignment="0" applyProtection="0"/>
    <xf numFmtId="0" fontId="44" fillId="0" borderId="57" applyNumberFormat="0" applyFill="0" applyAlignment="0" applyProtection="0"/>
    <xf numFmtId="0" fontId="45" fillId="24" borderId="56" applyNumberFormat="0" applyAlignment="0" applyProtection="0"/>
    <xf numFmtId="0" fontId="42" fillId="24" borderId="56" applyNumberFormat="0" applyAlignment="0" applyProtection="0"/>
    <xf numFmtId="0" fontId="31" fillId="24" borderId="60" applyNumberFormat="0" applyAlignment="0" applyProtection="0"/>
    <xf numFmtId="0" fontId="30" fillId="11" borderId="60" applyNumberFormat="0" applyAlignment="0" applyProtection="0"/>
    <xf numFmtId="0" fontId="31" fillId="24" borderId="54" applyNumberFormat="0" applyAlignment="0" applyProtection="0"/>
    <xf numFmtId="0" fontId="59" fillId="0" borderId="57" applyNumberFormat="0" applyFill="0" applyAlignment="0" applyProtection="0"/>
    <xf numFmtId="0" fontId="48" fillId="24" borderId="54" applyNumberFormat="0" applyAlignment="0" applyProtection="0"/>
    <xf numFmtId="0" fontId="40" fillId="11" borderId="54" applyNumberFormat="0" applyAlignment="0" applyProtection="0"/>
    <xf numFmtId="0" fontId="48" fillId="24" borderId="60" applyNumberFormat="0" applyAlignment="0" applyProtection="0"/>
    <xf numFmtId="0" fontId="30" fillId="11" borderId="54" applyNumberFormat="0" applyAlignment="0" applyProtection="0"/>
    <xf numFmtId="0" fontId="9" fillId="29" borderId="55" applyNumberFormat="0" applyFont="0" applyAlignment="0" applyProtection="0"/>
    <xf numFmtId="9" fontId="64" fillId="0" borderId="0" applyFont="0" applyFill="0" applyBorder="0" applyAlignment="0" applyProtection="0"/>
    <xf numFmtId="43" fontId="64" fillId="0" borderId="0" applyFont="0" applyFill="0" applyBorder="0" applyAlignment="0" applyProtection="0"/>
    <xf numFmtId="0" fontId="67"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cellStyleXfs>
  <cellXfs count="1535">
    <xf numFmtId="0" fontId="0" fillId="0" borderId="0" xfId="0"/>
    <xf numFmtId="49" fontId="11" fillId="0"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0" fontId="7" fillId="0" borderId="1" xfId="0" applyFont="1" applyBorder="1"/>
    <xf numFmtId="0" fontId="7" fillId="0" borderId="1" xfId="0" applyFont="1" applyBorder="1" applyAlignment="1">
      <alignment horizontal="left" vertical="center" indent="1"/>
    </xf>
    <xf numFmtId="0" fontId="7" fillId="0" borderId="0" xfId="0" applyFont="1" applyAlignment="1">
      <alignment vertical="center"/>
    </xf>
    <xf numFmtId="0" fontId="16" fillId="0" borderId="0" xfId="0" applyFont="1" applyFill="1" applyAlignment="1">
      <alignment horizontal="lef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Fill="1" applyAlignment="1">
      <alignment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xf>
    <xf numFmtId="0" fontId="11" fillId="0" borderId="1" xfId="0" applyFont="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6" fillId="0" borderId="0" xfId="0" applyFont="1" applyAlignment="1">
      <alignment vertical="center"/>
    </xf>
    <xf numFmtId="0" fontId="7" fillId="0" borderId="0" xfId="0" applyFont="1"/>
    <xf numFmtId="49" fontId="11" fillId="2" borderId="9" xfId="0" applyNumberFormat="1" applyFont="1" applyFill="1" applyBorder="1" applyAlignment="1">
      <alignment horizontal="center" vertical="center"/>
    </xf>
    <xf numFmtId="0" fontId="12" fillId="0" borderId="1" xfId="0" applyFont="1" applyBorder="1" applyAlignment="1">
      <alignment vertical="center"/>
    </xf>
    <xf numFmtId="0" fontId="7" fillId="0" borderId="0" xfId="0" applyFont="1" applyAlignment="1">
      <alignment vertical="center" wrapText="1"/>
    </xf>
    <xf numFmtId="0" fontId="12" fillId="0" borderId="1" xfId="0" applyFont="1" applyFill="1" applyBorder="1" applyAlignment="1">
      <alignment vertical="center"/>
    </xf>
    <xf numFmtId="0" fontId="7" fillId="0" borderId="0" xfId="0" applyFont="1" applyFill="1" applyBorder="1"/>
    <xf numFmtId="49" fontId="12" fillId="0" borderId="0" xfId="0" applyNumberFormat="1" applyFont="1" applyBorder="1" applyAlignment="1">
      <alignment horizontal="center" vertical="center"/>
    </xf>
    <xf numFmtId="0" fontId="12" fillId="0" borderId="1" xfId="0" applyFont="1" applyFill="1" applyBorder="1" applyAlignment="1">
      <alignment horizontal="left" wrapText="1" indent="1"/>
    </xf>
    <xf numFmtId="0" fontId="12" fillId="0" borderId="1" xfId="0" applyFont="1" applyFill="1" applyBorder="1" applyAlignment="1">
      <alignment horizontal="left" vertical="center" indent="1"/>
    </xf>
    <xf numFmtId="0" fontId="12" fillId="0" borderId="1" xfId="0" applyFont="1" applyFill="1" applyBorder="1" applyAlignment="1">
      <alignment horizontal="left" wrapText="1" indent="2"/>
    </xf>
    <xf numFmtId="0" fontId="12" fillId="0" borderId="1" xfId="0" applyFont="1" applyBorder="1" applyAlignment="1">
      <alignment horizontal="left" vertical="center" wrapText="1" indent="1"/>
    </xf>
    <xf numFmtId="0" fontId="12" fillId="0" borderId="1" xfId="0" applyFont="1" applyFill="1" applyBorder="1" applyAlignment="1">
      <alignment horizontal="left" vertical="center" wrapText="1" indent="1"/>
    </xf>
    <xf numFmtId="0" fontId="11" fillId="0" borderId="1" xfId="0" applyFont="1" applyFill="1" applyBorder="1" applyAlignment="1">
      <alignment vertical="center"/>
    </xf>
    <xf numFmtId="0" fontId="11" fillId="0" borderId="1" xfId="0" applyFont="1" applyFill="1" applyBorder="1" applyAlignment="1">
      <alignment horizontal="left" vertical="center" indent="1"/>
    </xf>
    <xf numFmtId="0" fontId="12" fillId="0" borderId="9" xfId="0" applyFont="1" applyFill="1" applyBorder="1" applyAlignment="1">
      <alignment horizontal="left" vertical="center" wrapText="1" indent="1"/>
    </xf>
    <xf numFmtId="0" fontId="14" fillId="2" borderId="1" xfId="2" applyFont="1" applyFill="1" applyBorder="1" applyAlignment="1">
      <alignment horizontal="center" vertical="center"/>
    </xf>
    <xf numFmtId="0" fontId="5" fillId="2" borderId="1" xfId="0" applyFont="1" applyFill="1" applyBorder="1" applyAlignment="1">
      <alignment horizontal="center"/>
    </xf>
    <xf numFmtId="49" fontId="5" fillId="0" borderId="0" xfId="0" applyNumberFormat="1" applyFont="1" applyFill="1" applyAlignment="1">
      <alignment horizontal="left" vertical="center"/>
    </xf>
    <xf numFmtId="49" fontId="11" fillId="0" borderId="0" xfId="0" applyNumberFormat="1" applyFont="1" applyFill="1" applyBorder="1" applyAlignment="1">
      <alignment horizontal="left" vertical="center"/>
    </xf>
    <xf numFmtId="49" fontId="16" fillId="0" borderId="0" xfId="0" applyNumberFormat="1" applyFont="1" applyFill="1" applyBorder="1" applyAlignment="1">
      <alignment horizontal="left" vertical="center"/>
    </xf>
    <xf numFmtId="0" fontId="6" fillId="0" borderId="0" xfId="0" applyFont="1" applyFill="1" applyBorder="1" applyAlignment="1">
      <alignment vertical="center" wrapText="1"/>
    </xf>
    <xf numFmtId="49" fontId="7" fillId="0" borderId="0" xfId="0" applyNumberFormat="1" applyFont="1" applyBorder="1" applyAlignment="1">
      <alignment horizontal="center" vertical="center"/>
    </xf>
    <xf numFmtId="0" fontId="7" fillId="0" borderId="0" xfId="0" applyFont="1" applyFill="1" applyBorder="1" applyAlignment="1">
      <alignment vertical="center" wrapText="1"/>
    </xf>
    <xf numFmtId="0" fontId="5"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5" fillId="0" borderId="1" xfId="0" applyFont="1" applyBorder="1" applyAlignment="1">
      <alignment vertical="center"/>
    </xf>
    <xf numFmtId="0" fontId="5" fillId="0" borderId="5" xfId="0" applyFont="1" applyBorder="1" applyAlignment="1">
      <alignment vertical="center"/>
    </xf>
    <xf numFmtId="0" fontId="17" fillId="0" borderId="1" xfId="0" applyFont="1" applyBorder="1" applyAlignment="1">
      <alignment horizontal="left" vertical="center" indent="1"/>
    </xf>
    <xf numFmtId="0" fontId="12" fillId="0" borderId="0" xfId="0" applyFont="1" applyFill="1" applyBorder="1" applyAlignment="1">
      <alignment vertical="center" wrapText="1"/>
    </xf>
    <xf numFmtId="0" fontId="5" fillId="0" borderId="1" xfId="0" applyFont="1" applyBorder="1" applyAlignment="1">
      <alignment horizontal="left" vertical="center" indent="1"/>
    </xf>
    <xf numFmtId="0" fontId="12" fillId="0" borderId="9" xfId="0" applyFont="1" applyFill="1" applyBorder="1" applyAlignment="1">
      <alignment horizontal="left" vertical="center" indent="2"/>
    </xf>
    <xf numFmtId="0" fontId="12" fillId="0" borderId="1" xfId="0" applyFont="1" applyFill="1" applyBorder="1" applyAlignment="1">
      <alignment horizontal="left" vertical="center" indent="2"/>
    </xf>
    <xf numFmtId="0" fontId="12" fillId="0" borderId="1" xfId="0" applyFont="1" applyFill="1" applyBorder="1" applyAlignment="1">
      <alignment horizontal="left" vertical="center" wrapText="1" indent="2"/>
    </xf>
    <xf numFmtId="0" fontId="12" fillId="0" borderId="1" xfId="0" applyFont="1" applyBorder="1" applyAlignment="1">
      <alignment horizontal="left" vertical="center" wrapText="1" indent="2"/>
    </xf>
    <xf numFmtId="0" fontId="11" fillId="0" borderId="1" xfId="0" applyFont="1" applyBorder="1" applyAlignment="1">
      <alignment horizontal="left" vertical="center" indent="1"/>
    </xf>
    <xf numFmtId="0" fontId="12" fillId="0" borderId="1" xfId="0" applyFont="1" applyBorder="1" applyAlignment="1">
      <alignment horizontal="left" vertical="center" indent="2"/>
    </xf>
    <xf numFmtId="0" fontId="7" fillId="0" borderId="1" xfId="0" applyFont="1" applyBorder="1" applyAlignment="1">
      <alignment horizontal="left" vertical="center" indent="2"/>
    </xf>
    <xf numFmtId="0" fontId="7" fillId="0" borderId="0" xfId="0" applyFont="1" applyBorder="1" applyAlignment="1">
      <alignment vertical="center" wrapText="1"/>
    </xf>
    <xf numFmtId="0" fontId="11" fillId="0" borderId="0" xfId="0" applyFont="1" applyFill="1" applyAlignment="1">
      <alignment horizontal="left" vertical="center"/>
    </xf>
    <xf numFmtId="0" fontId="12" fillId="0" borderId="0" xfId="0" applyFont="1" applyFill="1" applyAlignment="1">
      <alignment vertical="center" wrapText="1"/>
    </xf>
    <xf numFmtId="0" fontId="12" fillId="0" borderId="0" xfId="0" applyFont="1" applyAlignment="1">
      <alignment vertical="center"/>
    </xf>
    <xf numFmtId="49" fontId="11" fillId="0" borderId="0" xfId="0" applyNumberFormat="1" applyFont="1" applyFill="1" applyAlignment="1">
      <alignment horizontal="left" vertical="center"/>
    </xf>
    <xf numFmtId="0" fontId="12" fillId="0" borderId="0" xfId="0" applyFont="1" applyFill="1" applyAlignment="1">
      <alignment vertical="center"/>
    </xf>
    <xf numFmtId="49" fontId="12" fillId="0" borderId="0" xfId="0" applyNumberFormat="1" applyFont="1" applyAlignment="1">
      <alignment horizontal="center" vertical="center"/>
    </xf>
    <xf numFmtId="0" fontId="12" fillId="0" borderId="0" xfId="0" applyFont="1" applyFill="1" applyAlignment="1">
      <alignment horizontal="center" vertical="center"/>
    </xf>
    <xf numFmtId="0" fontId="11" fillId="2" borderId="1" xfId="0" applyFont="1" applyFill="1" applyBorder="1" applyAlignment="1">
      <alignmen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6" fillId="0" borderId="0" xfId="0" applyFont="1" applyFill="1"/>
    <xf numFmtId="0" fontId="7" fillId="0" borderId="0" xfId="0" applyFont="1" applyAlignment="1">
      <alignment wrapText="1"/>
    </xf>
    <xf numFmtId="49" fontId="7" fillId="2" borderId="12" xfId="0" applyNumberFormat="1" applyFont="1" applyFill="1" applyBorder="1" applyAlignment="1">
      <alignment horizontal="center" vertical="center"/>
    </xf>
    <xf numFmtId="0" fontId="7" fillId="2" borderId="39" xfId="0" applyFont="1" applyFill="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wrapText="1"/>
    </xf>
    <xf numFmtId="0" fontId="12" fillId="0" borderId="0" xfId="0" applyFont="1" applyFill="1"/>
    <xf numFmtId="0" fontId="7" fillId="0" borderId="1" xfId="0" applyFont="1" applyFill="1" applyBorder="1" applyAlignment="1">
      <alignment horizontal="left" vertical="center" indent="2"/>
    </xf>
    <xf numFmtId="0" fontId="12" fillId="0" borderId="0" xfId="0" quotePrefix="1" applyFont="1" applyFill="1"/>
    <xf numFmtId="0" fontId="7" fillId="0" borderId="0" xfId="0" applyFont="1" applyBorder="1" applyAlignment="1">
      <alignment wrapText="1"/>
    </xf>
    <xf numFmtId="0" fontId="6" fillId="0" borderId="0" xfId="0" applyFont="1" applyBorder="1" applyAlignment="1">
      <alignment wrapText="1"/>
    </xf>
    <xf numFmtId="0" fontId="6" fillId="0" borderId="0" xfId="0" applyFont="1"/>
    <xf numFmtId="49" fontId="5" fillId="0" borderId="0" xfId="0" applyNumberFormat="1" applyFont="1" applyBorder="1" applyAlignment="1">
      <alignment horizontal="center" vertical="center"/>
    </xf>
    <xf numFmtId="0" fontId="6" fillId="0" borderId="0" xfId="0" applyFont="1" applyFill="1" applyAlignment="1">
      <alignment vertical="center" wrapText="1"/>
    </xf>
    <xf numFmtId="49" fontId="5" fillId="0" borderId="0" xfId="0" applyNumberFormat="1" applyFont="1" applyFill="1" applyAlignment="1">
      <alignment horizontal="left"/>
    </xf>
    <xf numFmtId="0" fontId="7" fillId="0" borderId="0" xfId="0" applyFont="1" applyFill="1"/>
    <xf numFmtId="0" fontId="7" fillId="2" borderId="12" xfId="0" applyFont="1" applyFill="1" applyBorder="1"/>
    <xf numFmtId="49" fontId="5" fillId="2" borderId="38" xfId="0" applyNumberFormat="1" applyFont="1" applyFill="1" applyBorder="1" applyAlignment="1">
      <alignment horizontal="left"/>
    </xf>
    <xf numFmtId="49" fontId="7" fillId="2" borderId="13" xfId="0" applyNumberFormat="1" applyFont="1" applyFill="1" applyBorder="1" applyAlignment="1">
      <alignment horizontal="center"/>
    </xf>
    <xf numFmtId="0" fontId="7" fillId="2" borderId="14" xfId="0" applyFont="1" applyFill="1" applyBorder="1"/>
    <xf numFmtId="49" fontId="5" fillId="2" borderId="40" xfId="0" applyNumberFormat="1" applyFont="1" applyFill="1" applyBorder="1" applyAlignment="1">
      <alignment horizontal="center"/>
    </xf>
    <xf numFmtId="49" fontId="5" fillId="2" borderId="10" xfId="0" applyNumberFormat="1" applyFont="1" applyFill="1" applyBorder="1" applyAlignment="1">
      <alignment horizontal="center"/>
    </xf>
    <xf numFmtId="49" fontId="5" fillId="2" borderId="1" xfId="0" applyNumberFormat="1" applyFont="1" applyFill="1" applyBorder="1" applyAlignment="1">
      <alignment horizontal="center"/>
    </xf>
    <xf numFmtId="0" fontId="12" fillId="0" borderId="1" xfId="0" applyFont="1" applyBorder="1"/>
    <xf numFmtId="0" fontId="12" fillId="0" borderId="1" xfId="0" applyFont="1" applyBorder="1" applyAlignment="1">
      <alignment horizontal="left" indent="1"/>
    </xf>
    <xf numFmtId="0" fontId="12" fillId="0" borderId="1" xfId="0" applyFont="1" applyBorder="1" applyAlignment="1">
      <alignment horizontal="left" indent="2"/>
    </xf>
    <xf numFmtId="0" fontId="12" fillId="0" borderId="1" xfId="0" applyFont="1" applyBorder="1" applyAlignment="1">
      <alignment horizontal="left" vertical="center" indent="1"/>
    </xf>
    <xf numFmtId="49" fontId="7" fillId="0" borderId="0" xfId="0" applyNumberFormat="1" applyFont="1" applyBorder="1" applyAlignment="1">
      <alignment horizont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xf>
    <xf numFmtId="0" fontId="7" fillId="0" borderId="1" xfId="0" applyFont="1" applyFill="1" applyBorder="1" applyAlignment="1">
      <alignment horizontal="left" wrapText="1" indent="1"/>
    </xf>
    <xf numFmtId="0" fontId="7" fillId="0" borderId="1" xfId="0" applyFont="1" applyFill="1" applyBorder="1" applyAlignment="1">
      <alignment horizontal="left" indent="2"/>
    </xf>
    <xf numFmtId="49" fontId="5" fillId="0" borderId="0" xfId="0" applyNumberFormat="1" applyFont="1" applyFill="1" applyBorder="1" applyAlignment="1">
      <alignment horizontal="center"/>
    </xf>
    <xf numFmtId="0" fontId="7" fillId="0" borderId="0" xfId="0" applyFont="1" applyBorder="1"/>
    <xf numFmtId="0" fontId="16" fillId="0" borderId="0" xfId="0" applyFont="1" applyFill="1" applyBorder="1" applyAlignment="1">
      <alignment vertical="center"/>
    </xf>
    <xf numFmtId="0" fontId="7" fillId="0" borderId="0" xfId="0" applyFont="1" applyBorder="1" applyAlignment="1">
      <alignment horizontal="left"/>
    </xf>
    <xf numFmtId="0" fontId="7" fillId="0" borderId="0" xfId="0" applyFont="1" applyFill="1" applyAlignment="1">
      <alignment horizontal="left"/>
    </xf>
    <xf numFmtId="49" fontId="11" fillId="0" borderId="0" xfId="0" applyNumberFormat="1" applyFont="1" applyFill="1" applyBorder="1" applyAlignment="1">
      <alignment horizontal="center"/>
    </xf>
    <xf numFmtId="0" fontId="7" fillId="0" borderId="0" xfId="0" applyFont="1" applyAlignment="1">
      <alignment horizontal="left"/>
    </xf>
    <xf numFmtId="0" fontId="21" fillId="0" borderId="1" xfId="0" applyFont="1" applyBorder="1" applyAlignment="1">
      <alignment horizontal="left" indent="1"/>
    </xf>
    <xf numFmtId="0" fontId="22" fillId="0" borderId="1" xfId="0" applyFont="1" applyBorder="1" applyAlignment="1">
      <alignment horizontal="left" indent="1"/>
    </xf>
    <xf numFmtId="0" fontId="5" fillId="0" borderId="6" xfId="0" applyFont="1" applyBorder="1"/>
    <xf numFmtId="0" fontId="22" fillId="0" borderId="6" xfId="0" applyFont="1" applyBorder="1" applyAlignment="1">
      <alignment horizontal="left" indent="1"/>
    </xf>
    <xf numFmtId="49" fontId="7" fillId="2" borderId="12" xfId="0" applyNumberFormat="1" applyFont="1" applyFill="1" applyBorder="1" applyAlignment="1">
      <alignment horizontal="center"/>
    </xf>
    <xf numFmtId="0" fontId="7" fillId="2" borderId="38" xfId="0" applyFont="1" applyFill="1" applyBorder="1" applyAlignment="1">
      <alignment horizontal="left"/>
    </xf>
    <xf numFmtId="49" fontId="11" fillId="2"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Fill="1" applyBorder="1" applyAlignment="1">
      <alignment horizontal="left" indent="1"/>
    </xf>
    <xf numFmtId="0" fontId="7" fillId="0" borderId="1" xfId="0" applyFont="1" applyFill="1" applyBorder="1" applyAlignment="1">
      <alignment horizontal="left" wrapText="1" indent="2"/>
    </xf>
    <xf numFmtId="0" fontId="7" fillId="0" borderId="1" xfId="0" applyFont="1" applyFill="1" applyBorder="1" applyAlignment="1">
      <alignment horizontal="left" wrapText="1" indent="3"/>
    </xf>
    <xf numFmtId="49" fontId="11" fillId="0" borderId="0" xfId="0" applyNumberFormat="1" applyFont="1" applyFill="1" applyAlignment="1">
      <alignment horizontal="left"/>
    </xf>
    <xf numFmtId="0" fontId="6" fillId="0" borderId="0" xfId="0" applyFont="1" applyBorder="1"/>
    <xf numFmtId="0" fontId="23" fillId="0" borderId="0" xfId="0" applyFont="1"/>
    <xf numFmtId="49" fontId="5" fillId="2" borderId="1" xfId="0" applyNumberFormat="1" applyFont="1" applyFill="1" applyBorder="1" applyAlignment="1">
      <alignment horizontal="center" vertical="top"/>
    </xf>
    <xf numFmtId="49" fontId="11" fillId="0" borderId="0" xfId="0" applyNumberFormat="1" applyFont="1" applyFill="1" applyBorder="1" applyAlignment="1">
      <alignment horizontal="center" vertical="center" wrapText="1"/>
    </xf>
    <xf numFmtId="49" fontId="5" fillId="2" borderId="12" xfId="0" applyNumberFormat="1" applyFont="1" applyFill="1" applyBorder="1" applyAlignment="1">
      <alignment horizontal="left" vertical="center"/>
    </xf>
    <xf numFmtId="0" fontId="7" fillId="2" borderId="38" xfId="0" applyFont="1" applyFill="1" applyBorder="1" applyAlignment="1">
      <alignment vertical="center"/>
    </xf>
    <xf numFmtId="0" fontId="7" fillId="2" borderId="13" xfId="0" applyFont="1" applyFill="1" applyBorder="1"/>
    <xf numFmtId="49" fontId="5" fillId="2" borderId="5" xfId="0" applyNumberFormat="1" applyFont="1" applyFill="1" applyBorder="1" applyAlignment="1">
      <alignment horizontal="center" vertical="center"/>
    </xf>
    <xf numFmtId="0" fontId="24" fillId="0" borderId="1" xfId="0" applyFont="1" applyFill="1" applyBorder="1" applyAlignment="1">
      <alignment horizontal="left" vertical="center" wrapText="1" indent="1"/>
    </xf>
    <xf numFmtId="0" fontId="6" fillId="5" borderId="1" xfId="0" applyFont="1" applyFill="1" applyBorder="1"/>
    <xf numFmtId="0" fontId="24" fillId="0" borderId="1" xfId="0" applyFont="1" applyFill="1" applyBorder="1" applyAlignment="1">
      <alignment horizontal="left" vertical="center" indent="2"/>
    </xf>
    <xf numFmtId="0" fontId="5" fillId="0" borderId="1" xfId="0" applyFont="1" applyFill="1" applyBorder="1" applyAlignment="1">
      <alignment horizontal="left" vertical="center" wrapText="1"/>
    </xf>
    <xf numFmtId="49" fontId="5" fillId="2" borderId="1" xfId="0" quotePrefix="1" applyNumberFormat="1" applyFont="1" applyFill="1" applyBorder="1" applyAlignment="1">
      <alignment horizontal="center" vertical="center"/>
    </xf>
    <xf numFmtId="0" fontId="24" fillId="0" borderId="1" xfId="0" applyFont="1" applyFill="1" applyBorder="1" applyAlignment="1">
      <alignment vertical="center"/>
    </xf>
    <xf numFmtId="0" fontId="7" fillId="2" borderId="38" xfId="0" applyFont="1" applyFill="1" applyBorder="1"/>
    <xf numFmtId="0" fontId="7" fillId="2" borderId="40" xfId="0" applyFont="1" applyFill="1" applyBorder="1"/>
    <xf numFmtId="0" fontId="7" fillId="2" borderId="10" xfId="0" applyFont="1" applyFill="1" applyBorder="1"/>
    <xf numFmtId="49" fontId="5" fillId="0" borderId="0" xfId="2" applyNumberFormat="1" applyFont="1" applyFill="1" applyAlignment="1">
      <alignment horizontal="left"/>
    </xf>
    <xf numFmtId="0" fontId="2" fillId="0" borderId="0" xfId="2" applyFont="1"/>
    <xf numFmtId="0" fontId="2" fillId="0" borderId="0" xfId="2" applyFont="1" applyAlignment="1">
      <alignment vertical="center"/>
    </xf>
    <xf numFmtId="0" fontId="2" fillId="0" borderId="0" xfId="2" applyFont="1" applyAlignment="1">
      <alignment vertical="center" wrapText="1"/>
    </xf>
    <xf numFmtId="0" fontId="19" fillId="0" borderId="0" xfId="2" applyFont="1" applyAlignment="1">
      <alignment vertical="center"/>
    </xf>
    <xf numFmtId="49" fontId="2" fillId="0" borderId="0" xfId="2" applyNumberFormat="1" applyFont="1" applyFill="1" applyBorder="1" applyAlignment="1">
      <alignment horizontal="center"/>
    </xf>
    <xf numFmtId="49" fontId="20" fillId="0" borderId="0" xfId="2" applyNumberFormat="1" applyFont="1" applyFill="1" applyBorder="1" applyAlignment="1">
      <alignment horizontal="center"/>
    </xf>
    <xf numFmtId="0" fontId="14" fillId="2" borderId="1" xfId="2" applyFont="1" applyFill="1" applyBorder="1" applyAlignment="1">
      <alignment horizontal="center" vertical="center" wrapText="1"/>
    </xf>
    <xf numFmtId="49" fontId="20" fillId="2" borderId="1" xfId="2" applyNumberFormat="1" applyFont="1" applyFill="1" applyBorder="1" applyAlignment="1">
      <alignment horizontal="center"/>
    </xf>
    <xf numFmtId="0" fontId="2" fillId="0" borderId="0" xfId="2" applyFont="1" applyFill="1" applyBorder="1"/>
    <xf numFmtId="0" fontId="2" fillId="0" borderId="0" xfId="2" applyFont="1" applyAlignment="1">
      <alignment horizontal="left"/>
    </xf>
    <xf numFmtId="49" fontId="5" fillId="0" borderId="0" xfId="2" applyNumberFormat="1" applyFont="1" applyFill="1" applyBorder="1" applyAlignment="1">
      <alignment vertical="center"/>
    </xf>
    <xf numFmtId="49" fontId="5" fillId="2" borderId="0" xfId="2" applyNumberFormat="1" applyFont="1" applyFill="1" applyBorder="1" applyAlignment="1">
      <alignment vertical="center"/>
    </xf>
    <xf numFmtId="49" fontId="5" fillId="2" borderId="0" xfId="2" applyNumberFormat="1" applyFont="1" applyFill="1" applyBorder="1" applyAlignment="1"/>
    <xf numFmtId="0" fontId="2" fillId="2" borderId="0" xfId="2" applyFont="1" applyFill="1" applyBorder="1"/>
    <xf numFmtId="49" fontId="5" fillId="0" borderId="0" xfId="2" applyNumberFormat="1" applyFont="1" applyFill="1" applyBorder="1" applyAlignment="1"/>
    <xf numFmtId="0" fontId="2" fillId="0" borderId="0" xfId="2" applyFont="1" applyFill="1"/>
    <xf numFmtId="0" fontId="2" fillId="0" borderId="0" xfId="2" applyFont="1" applyFill="1" applyAlignment="1">
      <alignment vertical="center"/>
    </xf>
    <xf numFmtId="49" fontId="11" fillId="2" borderId="27" xfId="2" applyNumberFormat="1" applyFont="1" applyFill="1" applyBorder="1" applyAlignment="1">
      <alignment vertical="center"/>
    </xf>
    <xf numFmtId="49" fontId="5" fillId="2" borderId="28" xfId="2" applyNumberFormat="1" applyFont="1" applyFill="1" applyBorder="1" applyAlignment="1">
      <alignment vertical="center"/>
    </xf>
    <xf numFmtId="49" fontId="5" fillId="2" borderId="29" xfId="2" applyNumberFormat="1" applyFont="1" applyFill="1" applyBorder="1" applyAlignment="1">
      <alignment vertical="center"/>
    </xf>
    <xf numFmtId="0" fontId="2" fillId="0" borderId="0" xfId="2" applyFont="1" applyBorder="1" applyAlignment="1">
      <alignment horizontal="center"/>
    </xf>
    <xf numFmtId="0" fontId="2" fillId="2" borderId="23" xfId="2" applyFont="1" applyFill="1" applyBorder="1"/>
    <xf numFmtId="0" fontId="14" fillId="2" borderId="2" xfId="2" applyFont="1" applyFill="1" applyBorder="1" applyAlignment="1">
      <alignment horizontal="center" vertical="center"/>
    </xf>
    <xf numFmtId="0" fontId="2" fillId="2" borderId="4" xfId="2" applyFont="1" applyFill="1" applyBorder="1" applyAlignment="1">
      <alignment horizontal="center" vertical="center" wrapText="1"/>
    </xf>
    <xf numFmtId="49" fontId="20" fillId="2" borderId="2" xfId="2" applyNumberFormat="1" applyFont="1" applyFill="1" applyBorder="1" applyAlignment="1">
      <alignment horizontal="center"/>
    </xf>
    <xf numFmtId="49" fontId="20" fillId="2" borderId="8" xfId="2" applyNumberFormat="1" applyFont="1" applyFill="1" applyBorder="1" applyAlignment="1">
      <alignment horizontal="center"/>
    </xf>
    <xf numFmtId="49" fontId="20" fillId="2" borderId="4" xfId="2" applyNumberFormat="1" applyFont="1" applyFill="1" applyBorder="1" applyAlignment="1">
      <alignment horizontal="center"/>
    </xf>
    <xf numFmtId="0" fontId="2" fillId="0" borderId="0" xfId="2" applyFont="1" applyFill="1" applyBorder="1" applyAlignment="1">
      <alignment vertical="center"/>
    </xf>
    <xf numFmtId="0" fontId="14" fillId="2" borderId="34" xfId="2" applyFont="1" applyFill="1" applyBorder="1" applyAlignment="1">
      <alignment horizontal="center" vertical="center"/>
    </xf>
    <xf numFmtId="0" fontId="14" fillId="2" borderId="8" xfId="2" applyFont="1" applyFill="1" applyBorder="1" applyAlignment="1">
      <alignment horizontal="center" vertical="center"/>
    </xf>
    <xf numFmtId="0" fontId="6" fillId="0" borderId="0" xfId="2" applyFont="1" applyFill="1"/>
    <xf numFmtId="0" fontId="6" fillId="0" borderId="0" xfId="2" applyFont="1"/>
    <xf numFmtId="49" fontId="2" fillId="2" borderId="2" xfId="2" applyNumberFormat="1" applyFont="1" applyFill="1" applyBorder="1" applyAlignment="1">
      <alignment horizontal="center"/>
    </xf>
    <xf numFmtId="49" fontId="2" fillId="2" borderId="1" xfId="2" applyNumberFormat="1" applyFont="1" applyFill="1" applyBorder="1" applyAlignment="1">
      <alignment horizontal="center"/>
    </xf>
    <xf numFmtId="49" fontId="2" fillId="2" borderId="4" xfId="2" applyNumberFormat="1" applyFont="1" applyFill="1" applyBorder="1" applyAlignment="1">
      <alignment horizontal="center"/>
    </xf>
    <xf numFmtId="0" fontId="25" fillId="2" borderId="1" xfId="2" applyFont="1" applyFill="1" applyBorder="1" applyAlignment="1">
      <alignment horizontal="center" vertical="center" wrapText="1"/>
    </xf>
    <xf numFmtId="0" fontId="25" fillId="2" borderId="4" xfId="2" applyFont="1" applyFill="1" applyBorder="1" applyAlignment="1">
      <alignment horizontal="center" vertical="center" wrapText="1"/>
    </xf>
    <xf numFmtId="49" fontId="2" fillId="2" borderId="8" xfId="2" applyNumberFormat="1" applyFont="1" applyFill="1" applyBorder="1" applyAlignment="1">
      <alignment horizontal="center"/>
    </xf>
    <xf numFmtId="49" fontId="2" fillId="2" borderId="2" xfId="2" quotePrefix="1" applyNumberFormat="1" applyFont="1" applyFill="1" applyBorder="1" applyAlignment="1">
      <alignment horizontal="center"/>
    </xf>
    <xf numFmtId="49" fontId="2" fillId="2" borderId="1" xfId="2" quotePrefix="1" applyNumberFormat="1" applyFont="1" applyFill="1" applyBorder="1" applyAlignment="1">
      <alignment horizontal="center"/>
    </xf>
    <xf numFmtId="49" fontId="2" fillId="2" borderId="4" xfId="2" quotePrefix="1" applyNumberFormat="1" applyFont="1" applyFill="1" applyBorder="1" applyAlignment="1">
      <alignment horizontal="center"/>
    </xf>
    <xf numFmtId="0" fontId="14" fillId="2" borderId="33" xfId="2" applyFont="1" applyFill="1" applyBorder="1" applyAlignment="1">
      <alignment horizontal="center" vertical="center" wrapText="1"/>
    </xf>
    <xf numFmtId="0" fontId="12" fillId="0" borderId="1" xfId="0" applyFont="1" applyFill="1" applyBorder="1" applyAlignment="1">
      <alignment horizontal="left" vertical="center"/>
    </xf>
    <xf numFmtId="49" fontId="12" fillId="2" borderId="9"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2" fillId="0" borderId="61" xfId="0" applyFont="1" applyBorder="1" applyAlignment="1">
      <alignment vertical="center"/>
    </xf>
    <xf numFmtId="0" fontId="11" fillId="0" borderId="11" xfId="0" applyFont="1" applyBorder="1" applyAlignment="1">
      <alignment vertical="center"/>
    </xf>
    <xf numFmtId="0" fontId="12" fillId="0" borderId="0" xfId="0" applyFont="1"/>
    <xf numFmtId="0" fontId="12" fillId="0" borderId="0" xfId="0" applyFont="1" applyAlignment="1">
      <alignment wrapText="1"/>
    </xf>
    <xf numFmtId="0" fontId="11" fillId="0" borderId="0" xfId="0" applyFont="1" applyFill="1" applyAlignment="1">
      <alignment vertical="center" wrapText="1"/>
    </xf>
    <xf numFmtId="0" fontId="11" fillId="0" borderId="0" xfId="0" applyFont="1" applyFill="1"/>
    <xf numFmtId="0" fontId="12" fillId="0" borderId="1" xfId="8" applyFont="1" applyFill="1" applyBorder="1" applyAlignment="1">
      <alignment horizontal="left" vertical="center" wrapText="1"/>
    </xf>
    <xf numFmtId="0" fontId="12" fillId="0" borderId="11"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0" xfId="0" quotePrefix="1" applyFont="1" applyFill="1" applyAlignment="1">
      <alignmen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49" fontId="12" fillId="2" borderId="1" xfId="0" quotePrefix="1" applyNumberFormat="1" applyFont="1" applyFill="1" applyBorder="1" applyAlignment="1">
      <alignment horizontal="center" vertical="center"/>
    </xf>
    <xf numFmtId="0" fontId="11" fillId="2" borderId="1" xfId="0" applyFont="1" applyFill="1" applyBorder="1" applyAlignment="1">
      <alignment horizont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2" fillId="33" borderId="0" xfId="2" applyFont="1" applyFill="1"/>
    <xf numFmtId="0" fontId="11" fillId="3" borderId="0" xfId="0" applyFont="1" applyFill="1" applyAlignment="1">
      <alignment vertical="center"/>
    </xf>
    <xf numFmtId="0" fontId="11" fillId="3" borderId="0" xfId="0" applyFont="1" applyFill="1" applyAlignment="1">
      <alignment horizontal="center" vertical="center"/>
    </xf>
    <xf numFmtId="0" fontId="12" fillId="3" borderId="0" xfId="0" applyFont="1" applyFill="1" applyAlignment="1">
      <alignment horizontal="left" vertical="center"/>
    </xf>
    <xf numFmtId="0" fontId="11" fillId="35" borderId="0" xfId="0" applyFont="1" applyFill="1" applyAlignment="1">
      <alignment vertical="center"/>
    </xf>
    <xf numFmtId="0" fontId="11" fillId="34" borderId="0" xfId="0" applyFont="1" applyFill="1" applyAlignment="1">
      <alignment horizontal="center" vertical="center"/>
    </xf>
    <xf numFmtId="0" fontId="11" fillId="35" borderId="0" xfId="0" applyFont="1" applyFill="1" applyAlignment="1">
      <alignment horizontal="right" vertical="center"/>
    </xf>
    <xf numFmtId="166" fontId="11" fillId="36" borderId="0" xfId="0" applyNumberFormat="1" applyFont="1" applyFill="1" applyAlignment="1">
      <alignment horizontal="right" vertical="center"/>
    </xf>
    <xf numFmtId="165" fontId="11" fillId="36" borderId="0" xfId="0" applyNumberFormat="1" applyFont="1" applyFill="1" applyAlignment="1">
      <alignment horizontal="right" vertical="center"/>
    </xf>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36" borderId="1" xfId="0" applyFont="1" applyFill="1" applyBorder="1" applyAlignment="1" applyProtection="1">
      <alignment vertical="center"/>
      <protection locked="0"/>
    </xf>
    <xf numFmtId="0" fontId="11" fillId="36" borderId="8" xfId="0" applyFont="1" applyFill="1" applyBorder="1" applyAlignment="1" applyProtection="1">
      <alignment vertical="center"/>
      <protection locked="0"/>
    </xf>
    <xf numFmtId="1" fontId="11" fillId="36" borderId="1" xfId="0" applyNumberFormat="1" applyFont="1" applyFill="1" applyBorder="1" applyAlignment="1" applyProtection="1">
      <alignment vertical="center"/>
      <protection locked="0"/>
    </xf>
    <xf numFmtId="1" fontId="11" fillId="36" borderId="67" xfId="0" applyNumberFormat="1" applyFont="1" applyFill="1" applyBorder="1" applyAlignment="1" applyProtection="1">
      <alignment vertical="center"/>
      <protection locked="0"/>
    </xf>
    <xf numFmtId="3" fontId="12" fillId="0" borderId="0" xfId="0" applyNumberFormat="1" applyFont="1" applyAlignment="1">
      <alignment horizontal="center" vertical="center" wrapText="1"/>
    </xf>
    <xf numFmtId="168" fontId="12" fillId="0" borderId="0" xfId="0" applyNumberFormat="1" applyFont="1" applyAlignment="1">
      <alignment horizontal="justify" vertical="center" wrapText="1"/>
    </xf>
    <xf numFmtId="0" fontId="75" fillId="0" borderId="0" xfId="157" applyFont="1" applyAlignment="1">
      <alignment horizontal="center" vertical="center"/>
    </xf>
    <xf numFmtId="0" fontId="75" fillId="0" borderId="0" xfId="157" applyFont="1"/>
    <xf numFmtId="0" fontId="75" fillId="0" borderId="0" xfId="157" applyFont="1" applyAlignment="1">
      <alignment horizontal="center"/>
    </xf>
    <xf numFmtId="0" fontId="77" fillId="0" borderId="0" xfId="157" applyFont="1" applyAlignment="1">
      <alignment vertical="center"/>
    </xf>
    <xf numFmtId="0" fontId="76" fillId="3" borderId="0" xfId="157" applyFont="1" applyFill="1" applyAlignment="1">
      <alignment horizontal="left" vertical="center" indent="2"/>
    </xf>
    <xf numFmtId="0" fontId="77" fillId="3" borderId="0" xfId="157" applyFont="1" applyFill="1" applyAlignment="1">
      <alignment vertical="center"/>
    </xf>
    <xf numFmtId="0" fontId="78" fillId="0" borderId="0" xfId="157" applyFont="1" applyAlignment="1">
      <alignment horizontal="center" vertical="center"/>
    </xf>
    <xf numFmtId="0" fontId="77" fillId="0" borderId="0" xfId="357" applyFont="1" applyAlignment="1">
      <alignment vertical="center"/>
    </xf>
    <xf numFmtId="0" fontId="77" fillId="0" borderId="0" xfId="157" applyFont="1"/>
    <xf numFmtId="0" fontId="77" fillId="0" borderId="0" xfId="157" applyFont="1" applyAlignment="1">
      <alignment horizontal="left" vertical="center"/>
    </xf>
    <xf numFmtId="0" fontId="77" fillId="0" borderId="0" xfId="157" applyFont="1" applyAlignment="1">
      <alignment horizontal="center"/>
    </xf>
    <xf numFmtId="0" fontId="79" fillId="2" borderId="20" xfId="157" applyFont="1" applyFill="1" applyBorder="1" applyAlignment="1">
      <alignment horizontal="center" vertical="center"/>
    </xf>
    <xf numFmtId="0" fontId="79" fillId="2" borderId="24" xfId="157" applyFont="1" applyFill="1" applyBorder="1"/>
    <xf numFmtId="0" fontId="79" fillId="2" borderId="73" xfId="157" applyFont="1" applyFill="1" applyBorder="1"/>
    <xf numFmtId="0" fontId="79" fillId="2" borderId="64" xfId="157" applyFont="1" applyFill="1" applyBorder="1" applyAlignment="1">
      <alignment horizontal="center" vertical="center"/>
    </xf>
    <xf numFmtId="0" fontId="79" fillId="2" borderId="0" xfId="157" applyFont="1" applyFill="1"/>
    <xf numFmtId="0" fontId="79" fillId="2" borderId="14" xfId="157" applyFont="1" applyFill="1" applyBorder="1"/>
    <xf numFmtId="0" fontId="80" fillId="2" borderId="38" xfId="8" applyFont="1" applyFill="1" applyBorder="1" applyAlignment="1">
      <alignment horizontal="center" vertical="center"/>
    </xf>
    <xf numFmtId="0" fontId="80" fillId="2" borderId="12" xfId="8" applyFont="1" applyFill="1" applyBorder="1" applyAlignment="1">
      <alignment horizontal="center" vertical="center"/>
    </xf>
    <xf numFmtId="0" fontId="80" fillId="2" borderId="1" xfId="157" applyFont="1" applyFill="1" applyBorder="1" applyAlignment="1">
      <alignment horizontal="center" vertical="center"/>
    </xf>
    <xf numFmtId="0" fontId="79" fillId="2" borderId="22" xfId="157" applyFont="1" applyFill="1" applyBorder="1" applyAlignment="1">
      <alignment horizontal="center" vertical="center"/>
    </xf>
    <xf numFmtId="0" fontId="79" fillId="2" borderId="75" xfId="157" applyFont="1" applyFill="1" applyBorder="1"/>
    <xf numFmtId="0" fontId="79" fillId="2" borderId="10" xfId="157" applyFont="1" applyFill="1" applyBorder="1"/>
    <xf numFmtId="49" fontId="79" fillId="2" borderId="38" xfId="157" quotePrefix="1" applyNumberFormat="1" applyFont="1" applyFill="1" applyBorder="1" applyAlignment="1">
      <alignment horizontal="center" vertical="center"/>
    </xf>
    <xf numFmtId="49" fontId="79" fillId="2" borderId="5" xfId="157" quotePrefix="1" applyNumberFormat="1" applyFont="1" applyFill="1" applyBorder="1" applyAlignment="1">
      <alignment horizontal="center" vertical="center"/>
    </xf>
    <xf numFmtId="49" fontId="79" fillId="2" borderId="11" xfId="157" quotePrefix="1" applyNumberFormat="1" applyFont="1" applyFill="1" applyBorder="1" applyAlignment="1">
      <alignment horizontal="center" vertical="center"/>
    </xf>
    <xf numFmtId="49" fontId="79" fillId="2" borderId="1" xfId="157" quotePrefix="1" applyNumberFormat="1" applyFont="1" applyFill="1" applyBorder="1" applyAlignment="1">
      <alignment horizontal="center" vertical="center"/>
    </xf>
    <xf numFmtId="49" fontId="79" fillId="2" borderId="4" xfId="157" applyNumberFormat="1" applyFont="1" applyFill="1" applyBorder="1" applyAlignment="1">
      <alignment horizontal="center" vertical="center"/>
    </xf>
    <xf numFmtId="0" fontId="79" fillId="2" borderId="18" xfId="157" quotePrefix="1" applyFont="1" applyFill="1" applyBorder="1" applyAlignment="1">
      <alignment horizontal="center" vertical="center"/>
    </xf>
    <xf numFmtId="0" fontId="79" fillId="40" borderId="76" xfId="157" applyFont="1" applyFill="1" applyBorder="1" applyAlignment="1">
      <alignment horizontal="center"/>
    </xf>
    <xf numFmtId="0" fontId="79" fillId="40" borderId="77" xfId="157" applyFont="1" applyFill="1" applyBorder="1" applyAlignment="1">
      <alignment horizontal="center"/>
    </xf>
    <xf numFmtId="49" fontId="79" fillId="40" borderId="77" xfId="157" applyNumberFormat="1" applyFont="1" applyFill="1" applyBorder="1" applyAlignment="1">
      <alignment horizontal="center"/>
    </xf>
    <xf numFmtId="49" fontId="79" fillId="2" borderId="2" xfId="157" applyNumberFormat="1" applyFont="1" applyFill="1" applyBorder="1" applyAlignment="1">
      <alignment horizontal="center" vertical="center"/>
    </xf>
    <xf numFmtId="0" fontId="79" fillId="40" borderId="79" xfId="157" applyFont="1" applyFill="1" applyBorder="1" applyAlignment="1">
      <alignment horizontal="center"/>
    </xf>
    <xf numFmtId="0" fontId="79" fillId="40" borderId="80" xfId="157" applyFont="1" applyFill="1" applyBorder="1" applyAlignment="1">
      <alignment horizontal="center"/>
    </xf>
    <xf numFmtId="49" fontId="79" fillId="40" borderId="80" xfId="157" applyNumberFormat="1" applyFont="1" applyFill="1" applyBorder="1" applyAlignment="1">
      <alignment horizontal="center"/>
    </xf>
    <xf numFmtId="0" fontId="79" fillId="41" borderId="81" xfId="157" applyFont="1" applyFill="1" applyBorder="1" applyAlignment="1">
      <alignment vertical="center"/>
    </xf>
    <xf numFmtId="49" fontId="79" fillId="42" borderId="80" xfId="157" applyNumberFormat="1" applyFont="1" applyFill="1" applyBorder="1" applyAlignment="1">
      <alignment horizontal="center" vertical="center"/>
    </xf>
    <xf numFmtId="49" fontId="79" fillId="42" borderId="81" xfId="157" applyNumberFormat="1" applyFont="1" applyFill="1" applyBorder="1" applyAlignment="1">
      <alignment horizontal="center" vertical="center"/>
    </xf>
    <xf numFmtId="0" fontId="79" fillId="2" borderId="2" xfId="157" quotePrefix="1" applyFont="1" applyFill="1" applyBorder="1" applyAlignment="1">
      <alignment horizontal="center" vertical="center"/>
    </xf>
    <xf numFmtId="0" fontId="79" fillId="2" borderId="6" xfId="157" applyFont="1" applyFill="1" applyBorder="1" applyAlignment="1">
      <alignment horizontal="left" vertical="center" indent="1"/>
    </xf>
    <xf numFmtId="0" fontId="79" fillId="2" borderId="7" xfId="157" applyFont="1" applyFill="1" applyBorder="1" applyAlignment="1">
      <alignment vertical="center"/>
    </xf>
    <xf numFmtId="0" fontId="79" fillId="40" borderId="80" xfId="157" applyFont="1" applyFill="1" applyBorder="1" applyAlignment="1">
      <alignment horizontal="center" vertical="center"/>
    </xf>
    <xf numFmtId="0" fontId="79" fillId="40" borderId="80" xfId="157" applyFont="1" applyFill="1" applyBorder="1" applyAlignment="1">
      <alignment vertical="center"/>
    </xf>
    <xf numFmtId="0" fontId="79" fillId="40" borderId="81" xfId="157" applyFont="1" applyFill="1" applyBorder="1" applyAlignment="1">
      <alignment horizontal="center" vertical="center"/>
    </xf>
    <xf numFmtId="0" fontId="75" fillId="41" borderId="81" xfId="157" applyFont="1" applyFill="1" applyBorder="1"/>
    <xf numFmtId="16" fontId="79" fillId="2" borderId="7" xfId="157" quotePrefix="1" applyNumberFormat="1" applyFont="1" applyFill="1" applyBorder="1" applyAlignment="1">
      <alignment vertical="center"/>
    </xf>
    <xf numFmtId="0" fontId="79" fillId="41" borderId="79" xfId="157" applyFont="1" applyFill="1" applyBorder="1" applyAlignment="1">
      <alignment horizontal="center" vertical="center"/>
    </xf>
    <xf numFmtId="0" fontId="75" fillId="41" borderId="80" xfId="157" applyFont="1" applyFill="1" applyBorder="1" applyAlignment="1">
      <alignment horizontal="center"/>
    </xf>
    <xf numFmtId="0" fontId="79" fillId="41" borderId="80" xfId="157" applyFont="1" applyFill="1" applyBorder="1" applyAlignment="1">
      <alignment horizontal="center" vertical="center"/>
    </xf>
    <xf numFmtId="0" fontId="81" fillId="2" borderId="8" xfId="157" applyFont="1" applyFill="1" applyBorder="1" applyAlignment="1">
      <alignment vertical="center"/>
    </xf>
    <xf numFmtId="0" fontId="81" fillId="42" borderId="79" xfId="157" applyFont="1" applyFill="1" applyBorder="1" applyAlignment="1">
      <alignment horizontal="center" vertical="center"/>
    </xf>
    <xf numFmtId="0" fontId="82" fillId="42" borderId="80" xfId="157" applyFont="1" applyFill="1" applyBorder="1" applyAlignment="1">
      <alignment horizontal="center"/>
    </xf>
    <xf numFmtId="0" fontId="81" fillId="42" borderId="80" xfId="157" applyFont="1" applyFill="1" applyBorder="1" applyAlignment="1">
      <alignment horizontal="center" vertical="center"/>
    </xf>
    <xf numFmtId="0" fontId="81" fillId="42" borderId="82" xfId="157" applyFont="1" applyFill="1" applyBorder="1" applyAlignment="1">
      <alignment horizontal="center" vertical="center"/>
    </xf>
    <xf numFmtId="0" fontId="82" fillId="42" borderId="83" xfId="157" applyFont="1" applyFill="1" applyBorder="1" applyAlignment="1">
      <alignment horizontal="center"/>
    </xf>
    <xf numFmtId="0" fontId="81" fillId="42" borderId="83" xfId="157" applyFont="1" applyFill="1" applyBorder="1" applyAlignment="1">
      <alignment horizontal="center" vertical="center"/>
    </xf>
    <xf numFmtId="0" fontId="75" fillId="41" borderId="85" xfId="157" applyFont="1" applyFill="1" applyBorder="1"/>
    <xf numFmtId="0" fontId="79" fillId="2" borderId="3" xfId="157" quotePrefix="1" applyFont="1" applyFill="1" applyBorder="1" applyAlignment="1">
      <alignment horizontal="center" vertical="center"/>
    </xf>
    <xf numFmtId="0" fontId="79" fillId="2" borderId="86" xfId="157" applyFont="1" applyFill="1" applyBorder="1" applyAlignment="1">
      <alignment horizontal="left" vertical="center" indent="1"/>
    </xf>
    <xf numFmtId="0" fontId="79" fillId="2" borderId="87" xfId="157" applyFont="1" applyFill="1" applyBorder="1" applyAlignment="1">
      <alignment vertical="center"/>
    </xf>
    <xf numFmtId="0" fontId="79" fillId="2" borderId="17" xfId="157" applyFont="1" applyFill="1" applyBorder="1" applyAlignment="1">
      <alignment vertical="center"/>
    </xf>
    <xf numFmtId="0" fontId="79" fillId="40" borderId="88" xfId="157" applyFont="1" applyFill="1" applyBorder="1" applyAlignment="1">
      <alignment horizontal="center" vertical="center"/>
    </xf>
    <xf numFmtId="0" fontId="75" fillId="40" borderId="89" xfId="157" applyFont="1" applyFill="1" applyBorder="1" applyAlignment="1">
      <alignment horizontal="center"/>
    </xf>
    <xf numFmtId="0" fontId="79" fillId="40" borderId="89" xfId="157" applyFont="1" applyFill="1" applyBorder="1" applyAlignment="1">
      <alignment horizontal="center" vertical="center"/>
    </xf>
    <xf numFmtId="0" fontId="79" fillId="0" borderId="0" xfId="157" applyFont="1" applyAlignment="1">
      <alignment horizontal="center" vertical="center"/>
    </xf>
    <xf numFmtId="0" fontId="79" fillId="0" borderId="0" xfId="157" applyFont="1"/>
    <xf numFmtId="0" fontId="79" fillId="0" borderId="0" xfId="157" applyFont="1" applyAlignment="1">
      <alignment horizontal="center"/>
    </xf>
    <xf numFmtId="0" fontId="75" fillId="0" borderId="0" xfId="5" applyFont="1"/>
    <xf numFmtId="0" fontId="83" fillId="0" borderId="0" xfId="5" applyFont="1" applyAlignment="1">
      <alignment wrapText="1"/>
    </xf>
    <xf numFmtId="0" fontId="75" fillId="0" borderId="0" xfId="5" applyFont="1" applyAlignment="1">
      <alignment wrapText="1"/>
    </xf>
    <xf numFmtId="0" fontId="75" fillId="0" borderId="0" xfId="5" applyFont="1" applyAlignment="1">
      <alignment horizontal="center" wrapText="1"/>
    </xf>
    <xf numFmtId="0" fontId="84" fillId="0" borderId="0" xfId="5" applyFont="1" applyAlignment="1">
      <alignment horizontal="centerContinuous" vertical="center"/>
    </xf>
    <xf numFmtId="0" fontId="75" fillId="0" borderId="0" xfId="6" applyFont="1"/>
    <xf numFmtId="0" fontId="85" fillId="0" borderId="0" xfId="5" applyFont="1" applyAlignment="1">
      <alignment horizontal="left" vertical="center" indent="1"/>
    </xf>
    <xf numFmtId="0" fontId="85" fillId="2" borderId="28" xfId="5" applyFont="1" applyFill="1" applyBorder="1" applyAlignment="1">
      <alignment horizontal="left" vertical="center" indent="1"/>
    </xf>
    <xf numFmtId="0" fontId="85" fillId="2" borderId="28" xfId="5" applyFont="1" applyFill="1" applyBorder="1" applyAlignment="1">
      <alignment vertical="center" wrapText="1"/>
    </xf>
    <xf numFmtId="0" fontId="86" fillId="0" borderId="0" xfId="5" applyFont="1" applyAlignment="1">
      <alignment horizontal="center" vertical="center" wrapText="1"/>
    </xf>
    <xf numFmtId="0" fontId="86" fillId="0" borderId="0" xfId="5" applyFont="1" applyAlignment="1">
      <alignment horizontal="center" vertical="center"/>
    </xf>
    <xf numFmtId="0" fontId="86" fillId="0" borderId="0" xfId="5" applyFont="1" applyAlignment="1">
      <alignment vertical="center"/>
    </xf>
    <xf numFmtId="0" fontId="87" fillId="2" borderId="1" xfId="5" applyFont="1" applyFill="1" applyBorder="1" applyAlignment="1">
      <alignment horizontal="center" vertical="center" wrapText="1"/>
    </xf>
    <xf numFmtId="9" fontId="87" fillId="2" borderId="9" xfId="5" applyNumberFormat="1" applyFont="1" applyFill="1" applyBorder="1" applyAlignment="1">
      <alignment horizontal="center" vertical="center" wrapText="1"/>
    </xf>
    <xf numFmtId="0" fontId="89" fillId="0" borderId="0" xfId="5" applyFont="1" applyAlignment="1">
      <alignment vertical="center"/>
    </xf>
    <xf numFmtId="49" fontId="90" fillId="2" borderId="5" xfId="5" applyNumberFormat="1" applyFont="1" applyFill="1" applyBorder="1" applyAlignment="1">
      <alignment horizontal="center" vertical="center" wrapText="1"/>
    </xf>
    <xf numFmtId="49" fontId="90" fillId="2" borderId="5" xfId="6" quotePrefix="1" applyNumberFormat="1" applyFont="1" applyFill="1" applyBorder="1" applyAlignment="1">
      <alignment horizontal="center" vertical="center" wrapText="1"/>
    </xf>
    <xf numFmtId="49" fontId="90" fillId="2" borderId="1" xfId="5" applyNumberFormat="1" applyFont="1" applyFill="1" applyBorder="1" applyAlignment="1">
      <alignment horizontal="center" vertical="center" wrapText="1"/>
    </xf>
    <xf numFmtId="2" fontId="90" fillId="0" borderId="0" xfId="5" applyNumberFormat="1" applyFont="1" applyAlignment="1">
      <alignment horizontal="center" vertical="center"/>
    </xf>
    <xf numFmtId="49" fontId="90" fillId="2" borderId="2" xfId="5" applyNumberFormat="1" applyFont="1" applyFill="1" applyBorder="1" applyAlignment="1">
      <alignment horizontal="center" vertical="center"/>
    </xf>
    <xf numFmtId="0" fontId="83" fillId="0" borderId="6" xfId="5" applyFont="1" applyBorder="1" applyAlignment="1">
      <alignment horizontal="left" vertical="center" wrapText="1" indent="1"/>
    </xf>
    <xf numFmtId="49" fontId="90" fillId="0" borderId="0" xfId="5" applyNumberFormat="1" applyFont="1" applyAlignment="1">
      <alignment horizontal="center" vertical="center"/>
    </xf>
    <xf numFmtId="0" fontId="92" fillId="3" borderId="7" xfId="5" applyFont="1" applyFill="1" applyBorder="1" applyAlignment="1">
      <alignment horizontal="left" vertical="center" wrapText="1" indent="2"/>
    </xf>
    <xf numFmtId="0" fontId="75" fillId="42" borderId="80" xfId="5" applyFont="1" applyFill="1" applyBorder="1" applyAlignment="1">
      <alignment wrapText="1"/>
    </xf>
    <xf numFmtId="49" fontId="90" fillId="0" borderId="0" xfId="5" applyNumberFormat="1" applyFont="1" applyAlignment="1">
      <alignment horizontal="center" vertical="center" wrapText="1"/>
    </xf>
    <xf numFmtId="0" fontId="88" fillId="0" borderId="6" xfId="5" applyFont="1" applyBorder="1" applyAlignment="1">
      <alignment horizontal="left" vertical="center" wrapText="1" indent="1"/>
    </xf>
    <xf numFmtId="0" fontId="92" fillId="0" borderId="7" xfId="5" applyFont="1" applyBorder="1" applyAlignment="1">
      <alignment horizontal="left" vertical="center" wrapText="1" indent="2"/>
    </xf>
    <xf numFmtId="0" fontId="92" fillId="0" borderId="7" xfId="5" applyFont="1" applyBorder="1" applyAlignment="1">
      <alignment horizontal="left" vertical="center" wrapText="1" indent="3"/>
    </xf>
    <xf numFmtId="49" fontId="90" fillId="2" borderId="2" xfId="5" applyNumberFormat="1" applyFont="1" applyFill="1" applyBorder="1" applyAlignment="1">
      <alignment horizontal="center" vertical="center" wrapText="1"/>
    </xf>
    <xf numFmtId="0" fontId="92" fillId="0" borderId="7" xfId="5" applyFont="1" applyBorder="1" applyAlignment="1">
      <alignment horizontal="left" vertical="center" wrapText="1" indent="4"/>
    </xf>
    <xf numFmtId="0" fontId="12" fillId="0" borderId="0" xfId="5" applyFont="1" applyAlignment="1">
      <alignment wrapText="1"/>
    </xf>
    <xf numFmtId="0" fontId="12" fillId="0" borderId="0" xfId="6" applyFont="1" applyAlignment="1">
      <alignment wrapText="1"/>
    </xf>
    <xf numFmtId="0" fontId="75" fillId="0" borderId="0" xfId="6" applyFont="1" applyAlignment="1">
      <alignment wrapText="1"/>
    </xf>
    <xf numFmtId="0" fontId="75" fillId="0" borderId="0" xfId="6" applyFont="1" applyAlignment="1">
      <alignment horizontal="center" wrapText="1"/>
    </xf>
    <xf numFmtId="0" fontId="83" fillId="0" borderId="0" xfId="6" applyFont="1" applyAlignment="1">
      <alignment horizontal="left" vertical="center" indent="1"/>
    </xf>
    <xf numFmtId="0" fontId="83" fillId="2" borderId="27" xfId="6" applyFont="1" applyFill="1" applyBorder="1" applyAlignment="1">
      <alignment horizontal="left" vertical="center" indent="2"/>
    </xf>
    <xf numFmtId="0" fontId="83" fillId="2" borderId="28" xfId="6" applyFont="1" applyFill="1" applyBorder="1" applyAlignment="1">
      <alignment horizontal="left" vertical="center" indent="2"/>
    </xf>
    <xf numFmtId="0" fontId="83" fillId="2" borderId="29" xfId="6" applyFont="1" applyFill="1" applyBorder="1" applyAlignment="1">
      <alignment horizontal="left" vertical="center" indent="2"/>
    </xf>
    <xf numFmtId="0" fontId="86" fillId="0" borderId="0" xfId="6" applyFont="1" applyAlignment="1">
      <alignment horizontal="center" vertical="center" wrapText="1"/>
    </xf>
    <xf numFmtId="0" fontId="84" fillId="0" borderId="0" xfId="6" applyFont="1" applyAlignment="1">
      <alignment horizontal="centerContinuous" vertical="center"/>
    </xf>
    <xf numFmtId="0" fontId="86" fillId="0" borderId="0" xfId="6" applyFont="1" applyAlignment="1">
      <alignment horizontal="center" vertical="center"/>
    </xf>
    <xf numFmtId="0" fontId="86" fillId="0" borderId="0" xfId="6" applyFont="1" applyAlignment="1">
      <alignment vertical="center"/>
    </xf>
    <xf numFmtId="0" fontId="87" fillId="2" borderId="1" xfId="6" applyFont="1" applyFill="1" applyBorder="1" applyAlignment="1">
      <alignment horizontal="center" vertical="center" wrapText="1"/>
    </xf>
    <xf numFmtId="0" fontId="87" fillId="2" borderId="11" xfId="6" applyFont="1" applyFill="1" applyBorder="1" applyAlignment="1">
      <alignment horizontal="center" vertical="center" wrapText="1"/>
    </xf>
    <xf numFmtId="0" fontId="87" fillId="2" borderId="5" xfId="6" applyFont="1" applyFill="1" applyBorder="1" applyAlignment="1">
      <alignment horizontal="center" vertical="center" wrapText="1"/>
    </xf>
    <xf numFmtId="0" fontId="89" fillId="0" borderId="0" xfId="6" applyFont="1" applyAlignment="1">
      <alignment vertical="center"/>
    </xf>
    <xf numFmtId="49" fontId="90" fillId="2" borderId="5" xfId="6" applyNumberFormat="1" applyFont="1" applyFill="1" applyBorder="1" applyAlignment="1">
      <alignment horizontal="center" vertical="center" wrapText="1"/>
    </xf>
    <xf numFmtId="49" fontId="90" fillId="2" borderId="1" xfId="6" applyNumberFormat="1" applyFont="1" applyFill="1" applyBorder="1" applyAlignment="1">
      <alignment horizontal="center" vertical="center" wrapText="1"/>
    </xf>
    <xf numFmtId="49" fontId="90" fillId="2" borderId="37" xfId="6" applyNumberFormat="1" applyFont="1" applyFill="1" applyBorder="1" applyAlignment="1">
      <alignment horizontal="center" vertical="center" wrapText="1"/>
    </xf>
    <xf numFmtId="49" fontId="90" fillId="2" borderId="2" xfId="6" applyNumberFormat="1" applyFont="1" applyFill="1" applyBorder="1" applyAlignment="1">
      <alignment horizontal="center" vertical="center"/>
    </xf>
    <xf numFmtId="0" fontId="83" fillId="0" borderId="69" xfId="6" applyFont="1" applyBorder="1" applyAlignment="1">
      <alignment horizontal="left" vertical="center" wrapText="1" indent="1"/>
    </xf>
    <xf numFmtId="0" fontId="83" fillId="0" borderId="7" xfId="6" applyFont="1" applyBorder="1" applyAlignment="1">
      <alignment horizontal="left" vertical="center" wrapText="1" indent="1"/>
    </xf>
    <xf numFmtId="0" fontId="83" fillId="0" borderId="7" xfId="6" applyFont="1" applyBorder="1" applyAlignment="1">
      <alignment vertical="center" wrapText="1"/>
    </xf>
    <xf numFmtId="0" fontId="83" fillId="0" borderId="35" xfId="6" applyFont="1" applyBorder="1" applyAlignment="1">
      <alignment vertical="center" wrapText="1"/>
    </xf>
    <xf numFmtId="49" fontId="90" fillId="2" borderId="2" xfId="6" applyNumberFormat="1" applyFont="1" applyFill="1" applyBorder="1" applyAlignment="1">
      <alignment horizontal="center" vertical="center" wrapText="1"/>
    </xf>
    <xf numFmtId="0" fontId="88" fillId="0" borderId="7" xfId="6" applyFont="1" applyBorder="1" applyAlignment="1">
      <alignment horizontal="left" vertical="center" wrapText="1" indent="2"/>
    </xf>
    <xf numFmtId="0" fontId="75" fillId="5" borderId="78" xfId="6" applyFont="1" applyFill="1" applyBorder="1" applyAlignment="1">
      <alignment wrapText="1"/>
    </xf>
    <xf numFmtId="0" fontId="92" fillId="3" borderId="7" xfId="6" applyFont="1" applyFill="1" applyBorder="1" applyAlignment="1">
      <alignment horizontal="left" vertical="center" wrapText="1" indent="4"/>
    </xf>
    <xf numFmtId="0" fontId="75" fillId="5" borderId="81" xfId="6" applyFont="1" applyFill="1" applyBorder="1" applyAlignment="1">
      <alignment wrapText="1"/>
    </xf>
    <xf numFmtId="0" fontId="92" fillId="3" borderId="69" xfId="6" applyFont="1" applyFill="1" applyBorder="1" applyAlignment="1">
      <alignment horizontal="left" vertical="center" wrapText="1" indent="4"/>
    </xf>
    <xf numFmtId="0" fontId="75" fillId="5" borderId="99" xfId="6" applyFont="1" applyFill="1" applyBorder="1" applyAlignment="1">
      <alignment wrapText="1"/>
    </xf>
    <xf numFmtId="0" fontId="83" fillId="2" borderId="7" xfId="6" applyFont="1" applyFill="1" applyBorder="1" applyAlignment="1">
      <alignment vertical="center" wrapText="1"/>
    </xf>
    <xf numFmtId="0" fontId="83" fillId="2" borderId="35" xfId="6" applyFont="1" applyFill="1" applyBorder="1" applyAlignment="1">
      <alignment vertical="center" wrapText="1"/>
    </xf>
    <xf numFmtId="0" fontId="92" fillId="0" borderId="7" xfId="6" applyFont="1" applyBorder="1" applyAlignment="1">
      <alignment horizontal="left" vertical="center" wrapText="1" indent="2"/>
    </xf>
    <xf numFmtId="49" fontId="90" fillId="2" borderId="3" xfId="6" applyNumberFormat="1" applyFont="1" applyFill="1" applyBorder="1" applyAlignment="1">
      <alignment horizontal="center" vertical="center" wrapText="1"/>
    </xf>
    <xf numFmtId="0" fontId="92" fillId="0" borderId="87" xfId="6" applyFont="1" applyBorder="1" applyAlignment="1">
      <alignment horizontal="left" vertical="center" wrapText="1" indent="2"/>
    </xf>
    <xf numFmtId="0" fontId="75" fillId="5" borderId="100" xfId="6" applyFont="1" applyFill="1" applyBorder="1" applyAlignment="1">
      <alignment wrapText="1"/>
    </xf>
    <xf numFmtId="0" fontId="75" fillId="0" borderId="0" xfId="4" applyFont="1"/>
    <xf numFmtId="0" fontId="75" fillId="0" borderId="0" xfId="4" applyFont="1" applyAlignment="1">
      <alignment horizontal="center"/>
    </xf>
    <xf numFmtId="0" fontId="93" fillId="0" borderId="0" xfId="4" applyFont="1" applyAlignment="1">
      <alignment vertical="center"/>
    </xf>
    <xf numFmtId="0" fontId="93" fillId="0" borderId="0" xfId="4" applyFont="1" applyAlignment="1">
      <alignment horizontal="left" vertical="center" indent="1"/>
    </xf>
    <xf numFmtId="0" fontId="77" fillId="0" borderId="0" xfId="4" applyFont="1"/>
    <xf numFmtId="0" fontId="77" fillId="0" borderId="0" xfId="4" applyFont="1" applyAlignment="1">
      <alignment horizontal="center"/>
    </xf>
    <xf numFmtId="0" fontId="77" fillId="0" borderId="0" xfId="8" applyFont="1" applyAlignment="1">
      <alignment vertical="center"/>
    </xf>
    <xf numFmtId="0" fontId="77" fillId="0" borderId="0" xfId="4" applyFont="1" applyAlignment="1">
      <alignment vertical="center"/>
    </xf>
    <xf numFmtId="0" fontId="94" fillId="0" borderId="0" xfId="4" applyFont="1" applyAlignment="1">
      <alignment vertical="center"/>
    </xf>
    <xf numFmtId="0" fontId="75" fillId="2" borderId="20" xfId="4" applyFont="1" applyFill="1" applyBorder="1" applyAlignment="1">
      <alignment horizontal="center"/>
    </xf>
    <xf numFmtId="0" fontId="79" fillId="2" borderId="24" xfId="4" applyFont="1" applyFill="1" applyBorder="1"/>
    <xf numFmtId="0" fontId="79" fillId="2" borderId="73" xfId="4" applyFont="1" applyFill="1" applyBorder="1"/>
    <xf numFmtId="0" fontId="80" fillId="2" borderId="93" xfId="4" applyFont="1" applyFill="1" applyBorder="1"/>
    <xf numFmtId="0" fontId="75" fillId="2" borderId="64" xfId="4" applyFont="1" applyFill="1" applyBorder="1" applyAlignment="1">
      <alignment horizontal="center"/>
    </xf>
    <xf numFmtId="0" fontId="79" fillId="2" borderId="0" xfId="4" applyFont="1" applyFill="1"/>
    <xf numFmtId="0" fontId="79" fillId="2" borderId="14" xfId="4" applyFont="1" applyFill="1" applyBorder="1"/>
    <xf numFmtId="0" fontId="80" fillId="2" borderId="1" xfId="4" applyFont="1" applyFill="1" applyBorder="1" applyAlignment="1">
      <alignment horizontal="center" vertical="center"/>
    </xf>
    <xf numFmtId="0" fontId="75" fillId="0" borderId="0" xfId="4" applyFont="1" applyAlignment="1">
      <alignment horizontal="center" vertical="center"/>
    </xf>
    <xf numFmtId="0" fontId="75" fillId="2" borderId="22" xfId="4" applyFont="1" applyFill="1" applyBorder="1" applyAlignment="1">
      <alignment horizontal="center" vertical="center"/>
    </xf>
    <xf numFmtId="0" fontId="79" fillId="2" borderId="75" xfId="4" applyFont="1" applyFill="1" applyBorder="1" applyAlignment="1">
      <alignment horizontal="center" vertical="center"/>
    </xf>
    <xf numFmtId="0" fontId="79" fillId="2" borderId="10" xfId="4" applyFont="1" applyFill="1" applyBorder="1" applyAlignment="1">
      <alignment horizontal="center" vertical="center"/>
    </xf>
    <xf numFmtId="49" fontId="79" fillId="2" borderId="9" xfId="4" quotePrefix="1" applyNumberFormat="1" applyFont="1" applyFill="1" applyBorder="1" applyAlignment="1">
      <alignment horizontal="center" vertical="center"/>
    </xf>
    <xf numFmtId="49" fontId="79" fillId="2" borderId="1" xfId="4" quotePrefix="1" applyNumberFormat="1" applyFont="1" applyFill="1" applyBorder="1" applyAlignment="1">
      <alignment horizontal="center" vertical="center"/>
    </xf>
    <xf numFmtId="49" fontId="79" fillId="2" borderId="19" xfId="4" applyNumberFormat="1" applyFont="1" applyFill="1" applyBorder="1" applyAlignment="1">
      <alignment horizontal="center" vertical="center"/>
    </xf>
    <xf numFmtId="0" fontId="79" fillId="2" borderId="2" xfId="4" quotePrefix="1" applyFont="1" applyFill="1" applyBorder="1" applyAlignment="1">
      <alignment horizontal="center" vertical="center"/>
    </xf>
    <xf numFmtId="0" fontId="80" fillId="2" borderId="6" xfId="4" applyFont="1" applyFill="1" applyBorder="1" applyAlignment="1">
      <alignment vertical="center"/>
    </xf>
    <xf numFmtId="0" fontId="79" fillId="2" borderId="7" xfId="4" applyFont="1" applyFill="1" applyBorder="1" applyAlignment="1">
      <alignment vertical="center"/>
    </xf>
    <xf numFmtId="0" fontId="79" fillId="2" borderId="8" xfId="4" applyFont="1" applyFill="1" applyBorder="1" applyAlignment="1">
      <alignment vertical="center"/>
    </xf>
    <xf numFmtId="0" fontId="79" fillId="2" borderId="6" xfId="4" applyFont="1" applyFill="1" applyBorder="1" applyAlignment="1">
      <alignment vertical="center"/>
    </xf>
    <xf numFmtId="0" fontId="79" fillId="2" borderId="6" xfId="4" applyFont="1" applyFill="1" applyBorder="1" applyAlignment="1">
      <alignment horizontal="left" vertical="center" indent="1"/>
    </xf>
    <xf numFmtId="0" fontId="75" fillId="2" borderId="7" xfId="4" applyFont="1" applyFill="1" applyBorder="1"/>
    <xf numFmtId="49" fontId="79" fillId="2" borderId="2" xfId="4" applyNumberFormat="1" applyFont="1" applyFill="1" applyBorder="1" applyAlignment="1">
      <alignment horizontal="center" vertical="center"/>
    </xf>
    <xf numFmtId="49" fontId="79" fillId="2" borderId="3" xfId="157" applyNumberFormat="1" applyFont="1" applyFill="1" applyBorder="1" applyAlignment="1">
      <alignment horizontal="center" vertical="center"/>
    </xf>
    <xf numFmtId="0" fontId="88" fillId="0" borderId="0" xfId="4" applyFont="1" applyAlignment="1">
      <alignment horizontal="center"/>
    </xf>
    <xf numFmtId="0" fontId="88" fillId="0" borderId="0" xfId="4" applyFont="1"/>
    <xf numFmtId="0" fontId="80" fillId="0" borderId="0" xfId="4" applyFont="1" applyAlignment="1">
      <alignment horizontal="left" vertical="top"/>
    </xf>
    <xf numFmtId="0" fontId="79" fillId="0" borderId="0" xfId="4" applyFont="1"/>
    <xf numFmtId="0" fontId="80" fillId="0" borderId="0" xfId="4" applyFont="1" applyAlignment="1">
      <alignment horizontal="left" vertical="center"/>
    </xf>
    <xf numFmtId="0" fontId="79" fillId="0" borderId="0" xfId="4" applyFont="1" applyAlignment="1">
      <alignment horizontal="center"/>
    </xf>
    <xf numFmtId="0" fontId="80" fillId="2" borderId="1" xfId="8" applyFont="1" applyFill="1" applyBorder="1" applyAlignment="1">
      <alignment horizontal="center" vertical="center"/>
    </xf>
    <xf numFmtId="0" fontId="80" fillId="2" borderId="40" xfId="4" applyFont="1" applyFill="1" applyBorder="1" applyAlignment="1">
      <alignment horizontal="center" vertical="center"/>
    </xf>
    <xf numFmtId="0" fontId="80" fillId="2" borderId="40" xfId="4" applyFont="1" applyFill="1" applyBorder="1" applyAlignment="1">
      <alignment horizontal="center" vertical="center" wrapText="1"/>
    </xf>
    <xf numFmtId="0" fontId="80" fillId="2" borderId="6" xfId="4" applyFont="1" applyFill="1" applyBorder="1" applyAlignment="1">
      <alignment horizontal="center" vertical="center" wrapText="1"/>
    </xf>
    <xf numFmtId="0" fontId="79" fillId="2" borderId="75" xfId="4" applyFont="1" applyFill="1" applyBorder="1"/>
    <xf numFmtId="49" fontId="75" fillId="2" borderId="1" xfId="4" quotePrefix="1" applyNumberFormat="1" applyFont="1" applyFill="1" applyBorder="1" applyAlignment="1">
      <alignment horizontal="center" vertical="center"/>
    </xf>
    <xf numFmtId="49" fontId="75" fillId="2" borderId="6" xfId="4" quotePrefix="1" applyNumberFormat="1" applyFont="1" applyFill="1" applyBorder="1" applyAlignment="1">
      <alignment horizontal="center" vertical="center"/>
    </xf>
    <xf numFmtId="49" fontId="75" fillId="2" borderId="35" xfId="4" applyNumberFormat="1" applyFont="1" applyFill="1" applyBorder="1" applyAlignment="1">
      <alignment horizontal="center" vertical="center"/>
    </xf>
    <xf numFmtId="0" fontId="75" fillId="2" borderId="2" xfId="4" quotePrefix="1" applyFont="1" applyFill="1" applyBorder="1" applyAlignment="1">
      <alignment horizontal="center" vertical="center"/>
    </xf>
    <xf numFmtId="0" fontId="75" fillId="0" borderId="0" xfId="4" quotePrefix="1" applyFont="1" applyAlignment="1">
      <alignment horizontal="center"/>
    </xf>
    <xf numFmtId="0" fontId="75" fillId="0" borderId="0" xfId="4" quotePrefix="1" applyFont="1" applyAlignment="1">
      <alignment horizontal="center" wrapText="1"/>
    </xf>
    <xf numFmtId="0" fontId="75" fillId="0" borderId="0" xfId="4" applyFont="1" applyAlignment="1">
      <alignment wrapText="1"/>
    </xf>
    <xf numFmtId="0" fontId="75" fillId="2" borderId="36" xfId="4" quotePrefix="1" applyFont="1" applyFill="1" applyBorder="1" applyAlignment="1">
      <alignment horizontal="center" vertical="center"/>
    </xf>
    <xf numFmtId="0" fontId="75" fillId="2" borderId="3" xfId="4" quotePrefix="1" applyFont="1" applyFill="1" applyBorder="1" applyAlignment="1">
      <alignment horizontal="center" vertical="center"/>
    </xf>
    <xf numFmtId="0" fontId="75" fillId="0" borderId="0" xfId="8" applyFont="1"/>
    <xf numFmtId="0" fontId="95" fillId="0" borderId="0" xfId="4" applyFont="1"/>
    <xf numFmtId="0" fontId="94" fillId="0" borderId="0" xfId="4" applyFont="1"/>
    <xf numFmtId="0" fontId="12" fillId="0" borderId="0" xfId="4" applyFont="1"/>
    <xf numFmtId="0" fontId="12" fillId="2" borderId="20" xfId="4" applyFont="1" applyFill="1" applyBorder="1"/>
    <xf numFmtId="0" fontId="12" fillId="2" borderId="24" xfId="4" applyFont="1" applyFill="1" applyBorder="1"/>
    <xf numFmtId="0" fontId="12" fillId="2" borderId="64" xfId="4" applyFont="1" applyFill="1" applyBorder="1"/>
    <xf numFmtId="0" fontId="12" fillId="2" borderId="0" xfId="4" applyFont="1" applyFill="1"/>
    <xf numFmtId="0" fontId="11" fillId="2" borderId="9" xfId="4" applyFont="1" applyFill="1" applyBorder="1" applyAlignment="1">
      <alignment horizontal="center" vertical="center" wrapText="1"/>
    </xf>
    <xf numFmtId="0" fontId="11" fillId="2" borderId="9" xfId="4" applyFont="1" applyFill="1" applyBorder="1" applyAlignment="1">
      <alignment horizontal="center" vertical="center"/>
    </xf>
    <xf numFmtId="0" fontId="75" fillId="2" borderId="11" xfId="4" quotePrefix="1" applyFont="1" applyFill="1" applyBorder="1" applyAlignment="1">
      <alignment horizontal="center" vertical="center"/>
    </xf>
    <xf numFmtId="49" fontId="75" fillId="2" borderId="11" xfId="4" quotePrefix="1" applyNumberFormat="1" applyFont="1" applyFill="1" applyBorder="1" applyAlignment="1">
      <alignment horizontal="center" vertical="center"/>
    </xf>
    <xf numFmtId="49" fontId="75" fillId="2" borderId="13" xfId="4" quotePrefix="1" applyNumberFormat="1" applyFont="1" applyFill="1" applyBorder="1" applyAlignment="1">
      <alignment horizontal="center" vertical="center"/>
    </xf>
    <xf numFmtId="49" fontId="75" fillId="2" borderId="5" xfId="4" quotePrefix="1" applyNumberFormat="1" applyFont="1" applyFill="1" applyBorder="1" applyAlignment="1">
      <alignment horizontal="center" vertical="center"/>
    </xf>
    <xf numFmtId="49" fontId="75" fillId="2" borderId="4" xfId="4" applyNumberFormat="1" applyFont="1" applyFill="1" applyBorder="1" applyAlignment="1">
      <alignment horizontal="center" vertical="center"/>
    </xf>
    <xf numFmtId="0" fontId="11" fillId="2" borderId="12" xfId="4" applyFont="1" applyFill="1" applyBorder="1"/>
    <xf numFmtId="0" fontId="12" fillId="2" borderId="69" xfId="4" applyFont="1" applyFill="1" applyBorder="1"/>
    <xf numFmtId="0" fontId="12" fillId="2" borderId="38" xfId="4" applyFont="1" applyFill="1" applyBorder="1"/>
    <xf numFmtId="0" fontId="12" fillId="2" borderId="13" xfId="4" applyFont="1" applyFill="1" applyBorder="1"/>
    <xf numFmtId="0" fontId="12" fillId="2" borderId="14" xfId="4" applyFont="1" applyFill="1" applyBorder="1"/>
    <xf numFmtId="0" fontId="12" fillId="2" borderId="12" xfId="4" applyFont="1" applyFill="1" applyBorder="1"/>
    <xf numFmtId="0" fontId="12" fillId="2" borderId="40" xfId="4" applyFont="1" applyFill="1" applyBorder="1" applyAlignment="1">
      <alignment vertical="center"/>
    </xf>
    <xf numFmtId="0" fontId="12" fillId="2" borderId="75" xfId="4" applyFont="1" applyFill="1" applyBorder="1" applyAlignment="1">
      <alignment vertical="center"/>
    </xf>
    <xf numFmtId="0" fontId="12" fillId="2" borderId="10" xfId="4" applyFont="1" applyFill="1" applyBorder="1" applyAlignment="1">
      <alignment vertical="center"/>
    </xf>
    <xf numFmtId="0" fontId="75" fillId="2" borderId="18" xfId="4" quotePrefix="1" applyFont="1" applyFill="1" applyBorder="1" applyAlignment="1">
      <alignment horizontal="center" vertical="center"/>
    </xf>
    <xf numFmtId="0" fontId="12" fillId="2" borderId="13" xfId="4" applyFont="1" applyFill="1" applyBorder="1" applyAlignment="1">
      <alignment vertical="center"/>
    </xf>
    <xf numFmtId="0" fontId="12" fillId="2" borderId="0" xfId="4" applyFont="1" applyFill="1" applyAlignment="1">
      <alignment vertical="center"/>
    </xf>
    <xf numFmtId="0" fontId="12" fillId="2" borderId="14" xfId="4" applyFont="1" applyFill="1" applyBorder="1" applyAlignment="1">
      <alignment vertical="center"/>
    </xf>
    <xf numFmtId="0" fontId="12" fillId="2" borderId="13" xfId="157" applyFont="1" applyFill="1" applyBorder="1" applyAlignment="1">
      <alignment horizontal="left" vertical="center" indent="3"/>
    </xf>
    <xf numFmtId="16" fontId="12" fillId="2" borderId="0" xfId="157" quotePrefix="1" applyNumberFormat="1" applyFont="1" applyFill="1" applyAlignment="1">
      <alignment horizontal="left" vertical="center" indent="2"/>
    </xf>
    <xf numFmtId="0" fontId="12" fillId="2" borderId="0" xfId="157" applyFont="1" applyFill="1" applyAlignment="1">
      <alignment horizontal="left" vertical="center" indent="2"/>
    </xf>
    <xf numFmtId="0" fontId="97" fillId="2" borderId="14" xfId="157" applyFont="1" applyFill="1" applyBorder="1" applyAlignment="1">
      <alignment horizontal="left" vertical="center" indent="2"/>
    </xf>
    <xf numFmtId="0" fontId="12" fillId="2" borderId="103" xfId="157" applyFont="1" applyFill="1" applyBorder="1" applyAlignment="1">
      <alignment horizontal="left" vertical="center" indent="3"/>
    </xf>
    <xf numFmtId="0" fontId="12" fillId="2" borderId="104" xfId="157" applyFont="1" applyFill="1" applyBorder="1" applyAlignment="1">
      <alignment horizontal="left" vertical="center" indent="2"/>
    </xf>
    <xf numFmtId="0" fontId="12" fillId="2" borderId="105" xfId="157" applyFont="1" applyFill="1" applyBorder="1" applyAlignment="1">
      <alignment horizontal="left" vertical="center" indent="2"/>
    </xf>
    <xf numFmtId="0" fontId="75" fillId="0" borderId="0" xfId="157" applyFont="1" applyAlignment="1">
      <alignment vertical="center"/>
    </xf>
    <xf numFmtId="0" fontId="93" fillId="2" borderId="27" xfId="157" applyFont="1" applyFill="1" applyBorder="1" applyAlignment="1">
      <alignment horizontal="left" vertical="center" indent="1"/>
    </xf>
    <xf numFmtId="0" fontId="93" fillId="2" borderId="28" xfId="157" applyFont="1" applyFill="1" applyBorder="1" applyAlignment="1">
      <alignment horizontal="left" vertical="center"/>
    </xf>
    <xf numFmtId="0" fontId="75" fillId="2" borderId="28" xfId="157" applyFont="1" applyFill="1" applyBorder="1" applyAlignment="1">
      <alignment vertical="center"/>
    </xf>
    <xf numFmtId="0" fontId="75" fillId="2" borderId="29" xfId="157" applyFont="1" applyFill="1" applyBorder="1" applyAlignment="1">
      <alignment vertical="center"/>
    </xf>
    <xf numFmtId="0" fontId="75" fillId="2" borderId="73" xfId="157" applyFont="1" applyFill="1" applyBorder="1" applyAlignment="1">
      <alignment horizontal="center"/>
    </xf>
    <xf numFmtId="0" fontId="75" fillId="2" borderId="14" xfId="157" applyFont="1" applyFill="1" applyBorder="1" applyAlignment="1">
      <alignment horizontal="center"/>
    </xf>
    <xf numFmtId="0" fontId="13" fillId="2" borderId="9" xfId="157" applyFont="1" applyFill="1" applyBorder="1" applyAlignment="1">
      <alignment horizontal="center" vertical="center"/>
    </xf>
    <xf numFmtId="0" fontId="13" fillId="2" borderId="1" xfId="157" applyFont="1" applyFill="1" applyBorder="1" applyAlignment="1">
      <alignment horizontal="center" vertical="center" wrapText="1"/>
    </xf>
    <xf numFmtId="0" fontId="13" fillId="2" borderId="1" xfId="8" applyFont="1" applyFill="1" applyBorder="1" applyAlignment="1">
      <alignment horizontal="center" vertical="center" wrapText="1"/>
    </xf>
    <xf numFmtId="0" fontId="13" fillId="2" borderId="5" xfId="8" applyFont="1" applyFill="1" applyBorder="1" applyAlignment="1">
      <alignment horizontal="center" vertical="center" wrapText="1"/>
    </xf>
    <xf numFmtId="0" fontId="13" fillId="2" borderId="4" xfId="157" applyFont="1" applyFill="1" applyBorder="1" applyAlignment="1">
      <alignment horizontal="center" vertical="center" wrapText="1"/>
    </xf>
    <xf numFmtId="0" fontId="75" fillId="2" borderId="10" xfId="157" applyFont="1" applyFill="1" applyBorder="1" applyAlignment="1">
      <alignment horizontal="center"/>
    </xf>
    <xf numFmtId="0" fontId="75" fillId="2" borderId="1" xfId="157" quotePrefix="1" applyFont="1" applyFill="1" applyBorder="1" applyAlignment="1">
      <alignment horizontal="center" vertical="center"/>
    </xf>
    <xf numFmtId="0" fontId="75" fillId="2" borderId="1" xfId="8" quotePrefix="1" applyFont="1" applyFill="1" applyBorder="1" applyAlignment="1">
      <alignment horizontal="center" vertical="center"/>
    </xf>
    <xf numFmtId="0" fontId="75" fillId="2" borderId="4" xfId="157" quotePrefix="1" applyFont="1" applyFill="1" applyBorder="1" applyAlignment="1">
      <alignment horizontal="center" vertical="center"/>
    </xf>
    <xf numFmtId="0" fontId="75" fillId="2" borderId="2" xfId="157" quotePrefix="1" applyFont="1" applyFill="1" applyBorder="1" applyAlignment="1">
      <alignment horizontal="center" vertical="center" wrapText="1"/>
    </xf>
    <xf numFmtId="0" fontId="13" fillId="3" borderId="1" xfId="157" applyFont="1" applyFill="1" applyBorder="1" applyAlignment="1">
      <alignment horizontal="left" vertical="center" indent="1"/>
    </xf>
    <xf numFmtId="0" fontId="75" fillId="5" borderId="77" xfId="157" applyFont="1" applyFill="1" applyBorder="1"/>
    <xf numFmtId="2" fontId="75" fillId="0" borderId="0" xfId="157" applyNumberFormat="1" applyFont="1"/>
    <xf numFmtId="0" fontId="75" fillId="2" borderId="2" xfId="157" quotePrefix="1" applyFont="1" applyFill="1" applyBorder="1" applyAlignment="1">
      <alignment horizontal="center" vertical="center"/>
    </xf>
    <xf numFmtId="0" fontId="75" fillId="5" borderId="80" xfId="8" applyFont="1" applyFill="1" applyBorder="1"/>
    <xf numFmtId="0" fontId="75" fillId="5" borderId="80" xfId="157" applyFont="1" applyFill="1" applyBorder="1"/>
    <xf numFmtId="0" fontId="75" fillId="2" borderId="3" xfId="157" quotePrefix="1" applyFont="1" applyFill="1" applyBorder="1" applyAlignment="1">
      <alignment horizontal="center" vertical="center"/>
    </xf>
    <xf numFmtId="0" fontId="13" fillId="3" borderId="15" xfId="157" applyFont="1" applyFill="1" applyBorder="1" applyAlignment="1">
      <alignment horizontal="left" vertical="center" indent="1"/>
    </xf>
    <xf numFmtId="0" fontId="75" fillId="5" borderId="89" xfId="157" applyFont="1" applyFill="1" applyBorder="1"/>
    <xf numFmtId="0" fontId="75" fillId="5" borderId="89" xfId="8" applyFont="1" applyFill="1" applyBorder="1"/>
    <xf numFmtId="0" fontId="75" fillId="5" borderId="100" xfId="157" applyFont="1" applyFill="1" applyBorder="1"/>
    <xf numFmtId="0" fontId="7" fillId="0" borderId="0" xfId="8" applyFont="1"/>
    <xf numFmtId="0" fontId="99" fillId="0" borderId="0" xfId="8" applyFont="1"/>
    <xf numFmtId="0" fontId="7" fillId="0" borderId="0" xfId="8" applyFont="1" applyAlignment="1">
      <alignment horizontal="center" vertical="center"/>
    </xf>
    <xf numFmtId="0" fontId="7" fillId="0" borderId="0" xfId="8" applyFont="1" applyAlignment="1">
      <alignment vertical="center" wrapText="1"/>
    </xf>
    <xf numFmtId="0" fontId="100" fillId="0" borderId="0" xfId="8" applyFont="1" applyAlignment="1">
      <alignment horizontal="center" vertical="center" wrapText="1"/>
    </xf>
    <xf numFmtId="0" fontId="100" fillId="0" borderId="0" xfId="8" applyFont="1" applyAlignment="1">
      <alignment vertical="center" wrapText="1"/>
    </xf>
    <xf numFmtId="0" fontId="101" fillId="0" borderId="0" xfId="8" applyFont="1" applyAlignment="1">
      <alignment horizontal="center" vertical="center" wrapText="1"/>
    </xf>
    <xf numFmtId="0" fontId="102" fillId="0" borderId="0" xfId="8" applyFont="1" applyAlignment="1">
      <alignment horizontal="center" vertical="center" wrapText="1"/>
    </xf>
    <xf numFmtId="0" fontId="102" fillId="0" borderId="0" xfId="8" applyFont="1" applyAlignment="1">
      <alignment vertical="center" wrapText="1"/>
    </xf>
    <xf numFmtId="0" fontId="103" fillId="0" borderId="0" xfId="8" applyFont="1" applyAlignment="1">
      <alignment vertical="center" wrapText="1"/>
    </xf>
    <xf numFmtId="0" fontId="79" fillId="0" borderId="0" xfId="8" applyFont="1" applyAlignment="1">
      <alignment vertical="center" wrapText="1"/>
    </xf>
    <xf numFmtId="0" fontId="79" fillId="0" borderId="0" xfId="8" applyFont="1" applyAlignment="1">
      <alignment horizontal="center" vertical="center" wrapText="1"/>
    </xf>
    <xf numFmtId="0" fontId="104" fillId="0" borderId="0" xfId="8" applyFont="1" applyAlignment="1">
      <alignment vertical="center"/>
    </xf>
    <xf numFmtId="0" fontId="105" fillId="0" borderId="0" xfId="8" applyFont="1" applyAlignment="1">
      <alignment horizontal="center" vertical="center" wrapText="1"/>
    </xf>
    <xf numFmtId="0" fontId="106" fillId="0" borderId="0" xfId="8" applyFont="1" applyAlignment="1">
      <alignment horizontal="center" vertical="center" wrapText="1"/>
    </xf>
    <xf numFmtId="0" fontId="107" fillId="0" borderId="0" xfId="8" applyFont="1" applyAlignment="1">
      <alignment vertical="center" wrapText="1"/>
    </xf>
    <xf numFmtId="0" fontId="93" fillId="0" borderId="0" xfId="8" applyFont="1" applyAlignment="1">
      <alignment vertical="center"/>
    </xf>
    <xf numFmtId="0" fontId="108" fillId="0" borderId="0" xfId="8" applyFont="1" applyAlignment="1">
      <alignment horizontal="center" vertical="center" wrapText="1"/>
    </xf>
    <xf numFmtId="0" fontId="11" fillId="2" borderId="11" xfId="8" applyFont="1" applyFill="1" applyBorder="1" applyAlignment="1">
      <alignment horizontal="center" vertical="center" wrapText="1"/>
    </xf>
    <xf numFmtId="0" fontId="11" fillId="2" borderId="1" xfId="8" applyFont="1" applyFill="1" applyBorder="1" applyAlignment="1">
      <alignment horizontal="center" vertical="center" wrapText="1"/>
    </xf>
    <xf numFmtId="0" fontId="11" fillId="2" borderId="4" xfId="8" applyFont="1" applyFill="1" applyBorder="1" applyAlignment="1">
      <alignment horizontal="center" vertical="center" wrapText="1"/>
    </xf>
    <xf numFmtId="0" fontId="110" fillId="2" borderId="11" xfId="8" quotePrefix="1" applyFont="1" applyFill="1" applyBorder="1" applyAlignment="1">
      <alignment horizontal="center" vertical="center" wrapText="1"/>
    </xf>
    <xf numFmtId="0" fontId="110" fillId="2" borderId="1" xfId="8" quotePrefix="1" applyFont="1" applyFill="1" applyBorder="1" applyAlignment="1">
      <alignment horizontal="center" vertical="center" wrapText="1"/>
    </xf>
    <xf numFmtId="0" fontId="110" fillId="2" borderId="5" xfId="8" quotePrefix="1" applyFont="1" applyFill="1" applyBorder="1" applyAlignment="1">
      <alignment horizontal="center" vertical="center" wrapText="1"/>
    </xf>
    <xf numFmtId="0" fontId="110" fillId="2" borderId="34" xfId="360" quotePrefix="1" applyFont="1" applyFill="1" applyBorder="1" applyAlignment="1">
      <alignment horizontal="center" vertical="center" wrapText="1"/>
    </xf>
    <xf numFmtId="0" fontId="12" fillId="2" borderId="1" xfId="8" applyFont="1" applyFill="1" applyBorder="1" applyAlignment="1">
      <alignment vertical="center" wrapText="1"/>
    </xf>
    <xf numFmtId="0" fontId="79" fillId="4" borderId="1" xfId="8" applyFont="1" applyFill="1" applyBorder="1" applyAlignment="1">
      <alignment vertical="center" wrapText="1"/>
    </xf>
    <xf numFmtId="0" fontId="111" fillId="4" borderId="1" xfId="8" applyFont="1" applyFill="1" applyBorder="1" applyAlignment="1">
      <alignment vertical="center" wrapText="1"/>
    </xf>
    <xf numFmtId="0" fontId="111" fillId="44" borderId="1" xfId="8" applyFont="1" applyFill="1" applyBorder="1" applyAlignment="1">
      <alignment vertical="center" wrapText="1"/>
    </xf>
    <xf numFmtId="0" fontId="79" fillId="43" borderId="1" xfId="8" applyFont="1" applyFill="1" applyBorder="1" applyAlignment="1">
      <alignment horizontal="center" vertical="center" wrapText="1"/>
    </xf>
    <xf numFmtId="0" fontId="79" fillId="0" borderId="1" xfId="8" applyFont="1" applyBorder="1" applyAlignment="1">
      <alignment horizontal="center" vertical="center" wrapText="1"/>
    </xf>
    <xf numFmtId="0" fontId="112" fillId="4" borderId="1" xfId="8" applyFont="1" applyFill="1" applyBorder="1" applyAlignment="1">
      <alignment vertical="center" wrapText="1"/>
    </xf>
    <xf numFmtId="0" fontId="112" fillId="44" borderId="1" xfId="8" applyFont="1" applyFill="1" applyBorder="1" applyAlignment="1">
      <alignment vertical="center" wrapText="1"/>
    </xf>
    <xf numFmtId="0" fontId="113" fillId="4" borderId="1" xfId="8" applyFont="1" applyFill="1" applyBorder="1" applyAlignment="1">
      <alignment horizontal="left" vertical="center" wrapText="1" indent="1"/>
    </xf>
    <xf numFmtId="0" fontId="114" fillId="4" borderId="1" xfId="8" applyFont="1" applyFill="1" applyBorder="1" applyAlignment="1">
      <alignment vertical="center" wrapText="1"/>
    </xf>
    <xf numFmtId="0" fontId="11" fillId="2" borderId="1" xfId="8" applyFont="1" applyFill="1" applyBorder="1" applyAlignment="1">
      <alignment vertical="center" wrapText="1"/>
    </xf>
    <xf numFmtId="0" fontId="115" fillId="4" borderId="1" xfId="8" applyFont="1" applyFill="1" applyBorder="1" applyAlignment="1">
      <alignment vertical="center" wrapText="1"/>
    </xf>
    <xf numFmtId="0" fontId="12" fillId="2" borderId="1" xfId="8" applyFont="1" applyFill="1" applyBorder="1" applyAlignment="1">
      <alignment horizontal="left" vertical="center" wrapText="1" indent="5"/>
    </xf>
    <xf numFmtId="0" fontId="115" fillId="4" borderId="4" xfId="8" applyFont="1" applyFill="1" applyBorder="1" applyAlignment="1">
      <alignment vertical="center" wrapText="1"/>
    </xf>
    <xf numFmtId="0" fontId="12" fillId="2" borderId="1" xfId="8" applyFont="1" applyFill="1" applyBorder="1" applyAlignment="1">
      <alignment horizontal="left" vertical="center" wrapText="1" indent="2"/>
    </xf>
    <xf numFmtId="0" fontId="110" fillId="2" borderId="106" xfId="360" quotePrefix="1" applyFont="1" applyFill="1" applyBorder="1" applyAlignment="1">
      <alignment horizontal="center" vertical="center" wrapText="1"/>
    </xf>
    <xf numFmtId="0" fontId="12" fillId="2" borderId="15" xfId="8" applyFont="1" applyFill="1" applyBorder="1" applyAlignment="1">
      <alignment horizontal="left" vertical="center" wrapText="1" indent="2"/>
    </xf>
    <xf numFmtId="0" fontId="113" fillId="4" borderId="15" xfId="8" applyFont="1" applyFill="1" applyBorder="1" applyAlignment="1">
      <alignment horizontal="left" vertical="center" wrapText="1" indent="1"/>
    </xf>
    <xf numFmtId="0" fontId="115" fillId="4" borderId="15" xfId="8" applyFont="1" applyFill="1" applyBorder="1" applyAlignment="1">
      <alignment vertical="center" wrapText="1"/>
    </xf>
    <xf numFmtId="0" fontId="115" fillId="4" borderId="16" xfId="8" applyFont="1" applyFill="1" applyBorder="1" applyAlignment="1">
      <alignment vertical="center" wrapText="1"/>
    </xf>
    <xf numFmtId="0" fontId="76" fillId="3" borderId="0" xfId="157" applyFont="1" applyFill="1" applyAlignment="1">
      <alignment horizontal="center" vertical="center"/>
    </xf>
    <xf numFmtId="0" fontId="77" fillId="0" borderId="1" xfId="157" applyFont="1" applyBorder="1" applyAlignment="1">
      <alignment horizontal="center" vertical="center"/>
    </xf>
    <xf numFmtId="0" fontId="77" fillId="0" borderId="0" xfId="157" applyFont="1" applyAlignment="1">
      <alignment horizontal="center" vertical="center"/>
    </xf>
    <xf numFmtId="0" fontId="80" fillId="0" borderId="6" xfId="157" applyFont="1" applyBorder="1"/>
    <xf numFmtId="0" fontId="79" fillId="0" borderId="7" xfId="157" applyFont="1" applyBorder="1"/>
    <xf numFmtId="0" fontId="79" fillId="0" borderId="8" xfId="157" applyFont="1" applyBorder="1"/>
    <xf numFmtId="3" fontId="12" fillId="40" borderId="76" xfId="157" applyNumberFormat="1" applyFont="1" applyFill="1" applyBorder="1" applyAlignment="1">
      <alignment horizontal="right"/>
    </xf>
    <xf numFmtId="3" fontId="12" fillId="40" borderId="77" xfId="157" applyNumberFormat="1" applyFont="1" applyFill="1" applyBorder="1" applyAlignment="1">
      <alignment horizontal="right"/>
    </xf>
    <xf numFmtId="1" fontId="12" fillId="46" borderId="77" xfId="157" applyNumberFormat="1" applyFont="1" applyFill="1" applyBorder="1" applyAlignment="1">
      <alignment horizontal="right"/>
    </xf>
    <xf numFmtId="3" fontId="12" fillId="46" borderId="77" xfId="157" applyNumberFormat="1" applyFont="1" applyFill="1" applyBorder="1" applyAlignment="1">
      <alignment horizontal="right"/>
    </xf>
    <xf numFmtId="3" fontId="12" fillId="47" borderId="78" xfId="157" applyNumberFormat="1" applyFont="1" applyFill="1" applyBorder="1" applyAlignment="1">
      <alignment horizontal="right"/>
    </xf>
    <xf numFmtId="0" fontId="80" fillId="3" borderId="6" xfId="157" applyFont="1" applyFill="1" applyBorder="1"/>
    <xf numFmtId="0" fontId="79" fillId="3" borderId="7" xfId="157" applyFont="1" applyFill="1" applyBorder="1"/>
    <xf numFmtId="0" fontId="79" fillId="3" borderId="8" xfId="157" applyFont="1" applyFill="1" applyBorder="1"/>
    <xf numFmtId="3" fontId="12" fillId="40" borderId="79" xfId="157" applyNumberFormat="1" applyFont="1" applyFill="1" applyBorder="1" applyAlignment="1">
      <alignment horizontal="right"/>
    </xf>
    <xf numFmtId="3" fontId="12" fillId="40" borderId="80" xfId="157" applyNumberFormat="1" applyFont="1" applyFill="1" applyBorder="1" applyAlignment="1">
      <alignment horizontal="right"/>
    </xf>
    <xf numFmtId="1" fontId="12" fillId="46" borderId="80" xfId="157" applyNumberFormat="1" applyFont="1" applyFill="1" applyBorder="1" applyAlignment="1">
      <alignment horizontal="right"/>
    </xf>
    <xf numFmtId="3" fontId="12" fillId="46" borderId="80" xfId="157" applyNumberFormat="1" applyFont="1" applyFill="1" applyBorder="1" applyAlignment="1">
      <alignment horizontal="right"/>
    </xf>
    <xf numFmtId="3" fontId="12" fillId="41" borderId="81" xfId="157" applyNumberFormat="1" applyFont="1" applyFill="1" applyBorder="1" applyAlignment="1">
      <alignment horizontal="right"/>
    </xf>
    <xf numFmtId="3" fontId="12" fillId="42" borderId="80" xfId="157" applyNumberFormat="1" applyFont="1" applyFill="1" applyBorder="1" applyAlignment="1">
      <alignment horizontal="right"/>
    </xf>
    <xf numFmtId="3" fontId="12" fillId="42" borderId="81" xfId="157" applyNumberFormat="1" applyFont="1" applyFill="1" applyBorder="1" applyAlignment="1">
      <alignment horizontal="right"/>
    </xf>
    <xf numFmtId="0" fontId="79" fillId="0" borderId="6" xfId="157" applyFont="1" applyBorder="1" applyAlignment="1">
      <alignment horizontal="left" vertical="center" indent="1"/>
    </xf>
    <xf numFmtId="0" fontId="79" fillId="0" borderId="7" xfId="157" applyFont="1" applyBorder="1" applyAlignment="1">
      <alignment vertical="center"/>
    </xf>
    <xf numFmtId="0" fontId="79" fillId="0" borderId="8" xfId="157" applyFont="1" applyBorder="1" applyAlignment="1">
      <alignment vertical="center"/>
    </xf>
    <xf numFmtId="3" fontId="12" fillId="48" borderId="80" xfId="157" applyNumberFormat="1" applyFont="1" applyFill="1" applyBorder="1" applyAlignment="1">
      <alignment horizontal="right"/>
    </xf>
    <xf numFmtId="0" fontId="79" fillId="0" borderId="6" xfId="157" applyFont="1" applyBorder="1" applyAlignment="1">
      <alignment horizontal="left" vertical="center" indent="2"/>
    </xf>
    <xf numFmtId="0" fontId="75" fillId="0" borderId="8" xfId="157" applyFont="1" applyBorder="1"/>
    <xf numFmtId="0" fontId="79" fillId="0" borderId="6" xfId="157" applyFont="1" applyBorder="1" applyAlignment="1">
      <alignment vertical="center"/>
    </xf>
    <xf numFmtId="10" fontId="12" fillId="48" borderId="80" xfId="276" applyNumberFormat="1" applyFont="1" applyFill="1" applyBorder="1" applyAlignment="1" applyProtection="1">
      <alignment horizontal="right"/>
    </xf>
    <xf numFmtId="10" fontId="12" fillId="46" borderId="80" xfId="276" applyNumberFormat="1" applyFont="1" applyFill="1" applyBorder="1" applyAlignment="1" applyProtection="1">
      <alignment horizontal="right"/>
    </xf>
    <xf numFmtId="0" fontId="75" fillId="0" borderId="7" xfId="157" applyFont="1" applyBorder="1"/>
    <xf numFmtId="0" fontId="79" fillId="3" borderId="6" xfId="157" applyFont="1" applyFill="1" applyBorder="1" applyAlignment="1">
      <alignment horizontal="left" vertical="center" indent="1"/>
    </xf>
    <xf numFmtId="0" fontId="79" fillId="3" borderId="7" xfId="157" applyFont="1" applyFill="1" applyBorder="1" applyAlignment="1">
      <alignment vertical="center"/>
    </xf>
    <xf numFmtId="0" fontId="79" fillId="3" borderId="8" xfId="157" applyFont="1" applyFill="1" applyBorder="1" applyAlignment="1">
      <alignment vertical="center"/>
    </xf>
    <xf numFmtId="3" fontId="12" fillId="41" borderId="79" xfId="157" applyNumberFormat="1" applyFont="1" applyFill="1" applyBorder="1" applyAlignment="1">
      <alignment horizontal="right"/>
    </xf>
    <xf numFmtId="3" fontId="12" fillId="41" borderId="80" xfId="157" applyNumberFormat="1" applyFont="1" applyFill="1" applyBorder="1" applyAlignment="1">
      <alignment horizontal="right"/>
    </xf>
    <xf numFmtId="0" fontId="79" fillId="3" borderId="6" xfId="157" applyFont="1" applyFill="1" applyBorder="1" applyAlignment="1">
      <alignment horizontal="left" vertical="center" indent="2"/>
    </xf>
    <xf numFmtId="0" fontId="79" fillId="3" borderId="7" xfId="157" applyFont="1" applyFill="1" applyBorder="1" applyAlignment="1">
      <alignment horizontal="left" vertical="center"/>
    </xf>
    <xf numFmtId="0" fontId="75" fillId="3" borderId="8" xfId="157" applyFont="1" applyFill="1" applyBorder="1"/>
    <xf numFmtId="0" fontId="79" fillId="3" borderId="6" xfId="157" applyFont="1" applyFill="1" applyBorder="1" applyAlignment="1">
      <alignment horizontal="left" vertical="center" indent="3"/>
    </xf>
    <xf numFmtId="0" fontId="75" fillId="3" borderId="7" xfId="157" applyFont="1" applyFill="1" applyBorder="1"/>
    <xf numFmtId="16" fontId="79" fillId="3" borderId="6" xfId="157" applyNumberFormat="1" applyFont="1" applyFill="1" applyBorder="1" applyAlignment="1">
      <alignment horizontal="left" vertical="center" indent="2"/>
    </xf>
    <xf numFmtId="16" fontId="79" fillId="3" borderId="7" xfId="157" quotePrefix="1" applyNumberFormat="1" applyFont="1" applyFill="1" applyBorder="1" applyAlignment="1">
      <alignment vertical="center"/>
    </xf>
    <xf numFmtId="16" fontId="79" fillId="0" borderId="7" xfId="157" quotePrefix="1" applyNumberFormat="1" applyFont="1" applyBorder="1" applyAlignment="1">
      <alignment vertical="center"/>
    </xf>
    <xf numFmtId="0" fontId="81" fillId="0" borderId="8" xfId="157" applyFont="1" applyBorder="1" applyAlignment="1">
      <alignment vertical="center"/>
    </xf>
    <xf numFmtId="3" fontId="97" fillId="42" borderId="79" xfId="157" applyNumberFormat="1" applyFont="1" applyFill="1" applyBorder="1" applyAlignment="1">
      <alignment horizontal="right"/>
    </xf>
    <xf numFmtId="3" fontId="97" fillId="42" borderId="80" xfId="157" applyNumberFormat="1" applyFont="1" applyFill="1" applyBorder="1" applyAlignment="1">
      <alignment horizontal="right"/>
    </xf>
    <xf numFmtId="1" fontId="97" fillId="46" borderId="80" xfId="157" applyNumberFormat="1" applyFont="1" applyFill="1" applyBorder="1" applyAlignment="1">
      <alignment horizontal="right"/>
    </xf>
    <xf numFmtId="3" fontId="97" fillId="46" borderId="80" xfId="157" applyNumberFormat="1" applyFont="1" applyFill="1" applyBorder="1" applyAlignment="1">
      <alignment horizontal="right"/>
    </xf>
    <xf numFmtId="0" fontId="79" fillId="0" borderId="86" xfId="157" applyFont="1" applyBorder="1" applyAlignment="1">
      <alignment horizontal="left" vertical="center" indent="1"/>
    </xf>
    <xf numFmtId="0" fontId="79" fillId="0" borderId="87" xfId="157" applyFont="1" applyBorder="1" applyAlignment="1">
      <alignment vertical="center"/>
    </xf>
    <xf numFmtId="0" fontId="79" fillId="0" borderId="17" xfId="157" applyFont="1" applyBorder="1" applyAlignment="1">
      <alignment vertical="center"/>
    </xf>
    <xf numFmtId="3" fontId="12" fillId="40" borderId="88" xfId="157" applyNumberFormat="1" applyFont="1" applyFill="1" applyBorder="1" applyAlignment="1">
      <alignment horizontal="right"/>
    </xf>
    <xf numFmtId="3" fontId="12" fillId="40" borderId="89" xfId="157" applyNumberFormat="1" applyFont="1" applyFill="1" applyBorder="1" applyAlignment="1">
      <alignment horizontal="right"/>
    </xf>
    <xf numFmtId="1" fontId="12" fillId="46" borderId="89" xfId="157" applyNumberFormat="1" applyFont="1" applyFill="1" applyBorder="1" applyAlignment="1">
      <alignment horizontal="right"/>
    </xf>
    <xf numFmtId="3" fontId="12" fillId="46" borderId="89" xfId="157" applyNumberFormat="1" applyFont="1" applyFill="1" applyBorder="1" applyAlignment="1">
      <alignment horizontal="right"/>
    </xf>
    <xf numFmtId="3" fontId="12" fillId="41" borderId="85" xfId="157" applyNumberFormat="1" applyFont="1" applyFill="1" applyBorder="1" applyAlignment="1">
      <alignment horizontal="right"/>
    </xf>
    <xf numFmtId="0" fontId="93" fillId="3" borderId="0" xfId="4" applyFont="1" applyFill="1" applyAlignment="1">
      <alignment horizontal="left" vertical="center" indent="1"/>
    </xf>
    <xf numFmtId="0" fontId="93" fillId="3" borderId="0" xfId="4" applyFont="1" applyFill="1" applyAlignment="1">
      <alignment vertical="center"/>
    </xf>
    <xf numFmtId="0" fontId="80" fillId="0" borderId="6" xfId="4" applyFont="1" applyBorder="1" applyAlignment="1">
      <alignment vertical="center"/>
    </xf>
    <xf numFmtId="0" fontId="79" fillId="0" borderId="7" xfId="4" applyFont="1" applyBorder="1" applyAlignment="1">
      <alignment vertical="center"/>
    </xf>
    <xf numFmtId="0" fontId="79" fillId="0" borderId="8" xfId="4" applyFont="1" applyBorder="1" applyAlignment="1">
      <alignment vertical="center"/>
    </xf>
    <xf numFmtId="0" fontId="79" fillId="0" borderId="6" xfId="4" applyFont="1" applyBorder="1" applyAlignment="1">
      <alignment vertical="center"/>
    </xf>
    <xf numFmtId="0" fontId="75" fillId="0" borderId="7" xfId="4" applyFont="1" applyBorder="1"/>
    <xf numFmtId="0" fontId="11" fillId="35" borderId="0" xfId="0" applyFont="1" applyFill="1" applyAlignment="1">
      <alignment horizontal="center" vertical="center"/>
    </xf>
    <xf numFmtId="0" fontId="12" fillId="35" borderId="0" xfId="0" applyFont="1" applyFill="1" applyAlignment="1">
      <alignment horizontal="left" vertical="center"/>
    </xf>
    <xf numFmtId="0" fontId="12" fillId="3" borderId="0" xfId="0" applyFont="1" applyFill="1" applyAlignment="1">
      <alignment vertical="center"/>
    </xf>
    <xf numFmtId="0" fontId="0" fillId="2" borderId="7" xfId="0" applyFill="1" applyBorder="1"/>
    <xf numFmtId="0" fontId="0" fillId="2" borderId="8" xfId="0" applyFill="1" applyBorder="1"/>
    <xf numFmtId="9" fontId="87" fillId="45" borderId="1" xfId="5" applyNumberFormat="1" applyFont="1" applyFill="1" applyBorder="1" applyAlignment="1">
      <alignment horizontal="center" vertical="center" wrapText="1"/>
    </xf>
    <xf numFmtId="49" fontId="90" fillId="45" borderId="1" xfId="5" applyNumberFormat="1" applyFont="1" applyFill="1" applyBorder="1" applyAlignment="1">
      <alignment horizontal="center" vertical="center" wrapText="1"/>
    </xf>
    <xf numFmtId="49" fontId="90" fillId="45" borderId="5" xfId="5" applyNumberFormat="1" applyFont="1" applyFill="1" applyBorder="1" applyAlignment="1">
      <alignment horizontal="center" vertical="center" wrapText="1"/>
    </xf>
    <xf numFmtId="49" fontId="90" fillId="45" borderId="5" xfId="5" quotePrefix="1" applyNumberFormat="1" applyFont="1" applyFill="1" applyBorder="1" applyAlignment="1">
      <alignment horizontal="center" vertical="center" wrapText="1"/>
    </xf>
    <xf numFmtId="9" fontId="87" fillId="45" borderId="1" xfId="6" applyNumberFormat="1" applyFont="1" applyFill="1" applyBorder="1" applyAlignment="1">
      <alignment horizontal="center" vertical="center" wrapText="1"/>
    </xf>
    <xf numFmtId="49" fontId="90" fillId="45" borderId="5" xfId="6" applyNumberFormat="1" applyFont="1" applyFill="1" applyBorder="1" applyAlignment="1">
      <alignment horizontal="center" vertical="center" wrapText="1"/>
    </xf>
    <xf numFmtId="0" fontId="90" fillId="39" borderId="95" xfId="6" applyFont="1" applyFill="1" applyBorder="1" applyAlignment="1">
      <alignment horizontal="center" vertical="center" wrapText="1"/>
    </xf>
    <xf numFmtId="0" fontId="89" fillId="39" borderId="95" xfId="6" applyFont="1" applyFill="1" applyBorder="1" applyAlignment="1">
      <alignment vertical="center"/>
    </xf>
    <xf numFmtId="0" fontId="90" fillId="39" borderId="94" xfId="6" quotePrefix="1" applyFont="1" applyFill="1" applyBorder="1" applyAlignment="1">
      <alignment horizontal="center" vertical="center" wrapText="1"/>
    </xf>
    <xf numFmtId="0" fontId="90" fillId="39" borderId="95" xfId="6" quotePrefix="1" applyFont="1" applyFill="1" applyBorder="1" applyAlignment="1">
      <alignment horizontal="center" vertical="center" wrapText="1"/>
    </xf>
    <xf numFmtId="0" fontId="91" fillId="39" borderId="95" xfId="6" applyFont="1" applyFill="1" applyBorder="1" applyAlignment="1">
      <alignment horizontal="left" vertical="center" wrapText="1"/>
    </xf>
    <xf numFmtId="0" fontId="89" fillId="39" borderId="95" xfId="6" applyFont="1" applyFill="1" applyBorder="1" applyAlignment="1">
      <alignment horizontal="center" vertical="center" wrapText="1"/>
    </xf>
    <xf numFmtId="0" fontId="75" fillId="39" borderId="76" xfId="6" applyFont="1" applyFill="1" applyBorder="1" applyAlignment="1">
      <alignment wrapText="1"/>
    </xf>
    <xf numFmtId="0" fontId="75" fillId="39" borderId="77" xfId="6" applyFont="1" applyFill="1" applyBorder="1" applyAlignment="1">
      <alignment wrapText="1"/>
    </xf>
    <xf numFmtId="0" fontId="75" fillId="39" borderId="79" xfId="6" applyFont="1" applyFill="1" applyBorder="1" applyAlignment="1">
      <alignment wrapText="1"/>
    </xf>
    <xf numFmtId="0" fontId="75" fillId="39" borderId="80" xfId="6" applyFont="1" applyFill="1" applyBorder="1" applyAlignment="1">
      <alignment wrapText="1"/>
    </xf>
    <xf numFmtId="0" fontId="75" fillId="39" borderId="80" xfId="6" applyFont="1" applyFill="1" applyBorder="1" applyAlignment="1">
      <alignment vertical="center" wrapText="1"/>
    </xf>
    <xf numFmtId="1" fontId="12" fillId="5" borderId="80" xfId="6" applyNumberFormat="1" applyFont="1" applyFill="1" applyBorder="1" applyAlignment="1" applyProtection="1">
      <alignment horizontal="right" wrapText="1"/>
      <protection locked="0"/>
    </xf>
    <xf numFmtId="0" fontId="87" fillId="45" borderId="1" xfId="6" applyFont="1" applyFill="1" applyBorder="1" applyAlignment="1">
      <alignment horizontal="center" vertical="center" wrapText="1"/>
    </xf>
    <xf numFmtId="0" fontId="81" fillId="0" borderId="38" xfId="157" applyFont="1" applyBorder="1" applyAlignment="1">
      <alignment vertical="center"/>
    </xf>
    <xf numFmtId="3" fontId="97" fillId="42" borderId="82" xfId="157" applyNumberFormat="1" applyFont="1" applyFill="1" applyBorder="1" applyAlignment="1">
      <alignment horizontal="right"/>
    </xf>
    <xf numFmtId="3" fontId="97" fillId="42" borderId="83" xfId="157" applyNumberFormat="1" applyFont="1" applyFill="1" applyBorder="1" applyAlignment="1">
      <alignment horizontal="right"/>
    </xf>
    <xf numFmtId="1" fontId="97" fillId="46" borderId="83" xfId="157" applyNumberFormat="1" applyFont="1" applyFill="1" applyBorder="1" applyAlignment="1">
      <alignment horizontal="right"/>
    </xf>
    <xf numFmtId="3" fontId="97" fillId="46" borderId="83" xfId="157" applyNumberFormat="1" applyFont="1" applyFill="1" applyBorder="1" applyAlignment="1">
      <alignment horizontal="right"/>
    </xf>
    <xf numFmtId="49" fontId="110" fillId="2" borderId="1" xfId="359" applyNumberFormat="1" applyFont="1" applyFill="1" applyBorder="1" applyAlignment="1">
      <alignment horizontal="center" vertical="center"/>
    </xf>
    <xf numFmtId="49" fontId="110" fillId="2" borderId="6" xfId="359" applyNumberFormat="1" applyFont="1" applyFill="1" applyBorder="1" applyAlignment="1">
      <alignment horizontal="center" vertical="center"/>
    </xf>
    <xf numFmtId="0" fontId="110" fillId="2" borderId="2" xfId="359" quotePrefix="1" applyFont="1" applyFill="1" applyBorder="1" applyAlignment="1">
      <alignment horizontal="center" vertical="center"/>
    </xf>
    <xf numFmtId="0" fontId="116" fillId="0" borderId="0" xfId="1" applyFont="1" applyBorder="1" applyAlignment="1">
      <alignment horizontal="left" vertical="center"/>
    </xf>
    <xf numFmtId="0" fontId="117" fillId="0" borderId="0" xfId="1" applyFont="1" applyBorder="1" applyAlignment="1">
      <alignment horizontal="left" vertical="center"/>
    </xf>
    <xf numFmtId="0" fontId="68" fillId="0" borderId="0" xfId="1" applyFont="1" applyBorder="1" applyAlignment="1">
      <alignment horizontal="left" vertical="center"/>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xf>
    <xf numFmtId="0" fontId="11" fillId="2" borderId="1" xfId="1" applyFont="1" applyFill="1" applyBorder="1" applyAlignment="1">
      <alignment horizontal="center" vertical="center" wrapText="1"/>
    </xf>
    <xf numFmtId="0" fontId="11" fillId="2" borderId="7" xfId="1" applyFont="1" applyFill="1" applyBorder="1" applyAlignment="1">
      <alignment horizontal="left" vertical="center"/>
    </xf>
    <xf numFmtId="0" fontId="116" fillId="0" borderId="5" xfId="1" applyFont="1" applyBorder="1" applyAlignment="1">
      <alignment horizontal="center" vertical="center"/>
    </xf>
    <xf numFmtId="0" fontId="116" fillId="0" borderId="12" xfId="1" applyFont="1" applyBorder="1" applyAlignment="1">
      <alignment horizontal="left" vertical="center"/>
    </xf>
    <xf numFmtId="0" fontId="116" fillId="0" borderId="11" xfId="1" applyFont="1" applyBorder="1" applyAlignment="1">
      <alignment horizontal="center" vertical="center"/>
    </xf>
    <xf numFmtId="0" fontId="116" fillId="0" borderId="13" xfId="1" applyFont="1" applyBorder="1" applyAlignment="1">
      <alignment horizontal="left" vertical="center"/>
    </xf>
    <xf numFmtId="0" fontId="12" fillId="3" borderId="11" xfId="1" applyFont="1" applyFill="1" applyBorder="1" applyAlignment="1">
      <alignment horizontal="center" vertical="center"/>
    </xf>
    <xf numFmtId="0" fontId="12" fillId="3" borderId="11" xfId="1" applyFont="1" applyFill="1" applyBorder="1" applyAlignment="1">
      <alignment horizontal="left" vertical="center"/>
    </xf>
    <xf numFmtId="0" fontId="11" fillId="2" borderId="8" xfId="1" applyFont="1" applyFill="1" applyBorder="1" applyAlignment="1">
      <alignment horizontal="left" vertical="center"/>
    </xf>
    <xf numFmtId="0" fontId="12" fillId="0" borderId="11" xfId="1" applyFont="1" applyBorder="1" applyAlignment="1">
      <alignment horizontal="center" vertical="center"/>
    </xf>
    <xf numFmtId="0" fontId="12" fillId="3" borderId="14" xfId="1" applyFont="1" applyFill="1" applyBorder="1" applyAlignment="1">
      <alignment horizontal="left" vertical="center"/>
    </xf>
    <xf numFmtId="0" fontId="12" fillId="3" borderId="0" xfId="1" applyFont="1" applyFill="1" applyBorder="1" applyAlignment="1">
      <alignment horizontal="left" vertical="center"/>
    </xf>
    <xf numFmtId="0" fontId="12" fillId="0" borderId="11" xfId="1" applyFont="1" applyFill="1" applyBorder="1" applyAlignment="1">
      <alignment horizontal="center" vertical="center" wrapText="1"/>
    </xf>
    <xf numFmtId="0" fontId="116" fillId="0" borderId="1" xfId="1" applyFont="1" applyBorder="1" applyAlignment="1">
      <alignment horizontal="center" vertical="center"/>
    </xf>
    <xf numFmtId="0" fontId="116" fillId="0" borderId="6" xfId="1" applyFont="1" applyBorder="1" applyAlignment="1">
      <alignment horizontal="left" vertical="center"/>
    </xf>
    <xf numFmtId="0" fontId="11" fillId="33" borderId="1" xfId="1" applyFont="1" applyFill="1" applyBorder="1" applyAlignment="1">
      <alignment horizontal="center" vertical="center" wrapText="1"/>
    </xf>
    <xf numFmtId="49" fontId="118" fillId="2" borderId="6" xfId="359" applyNumberFormat="1" applyFont="1" applyFill="1" applyBorder="1" applyAlignment="1">
      <alignment horizontal="center" vertical="center"/>
    </xf>
    <xf numFmtId="49" fontId="118" fillId="2" borderId="1" xfId="359" applyNumberFormat="1" applyFont="1" applyFill="1" applyBorder="1" applyAlignment="1">
      <alignment horizontal="center" vertical="center"/>
    </xf>
    <xf numFmtId="0" fontId="11" fillId="53" borderId="0" xfId="0" applyFont="1" applyFill="1" applyAlignment="1">
      <alignment horizontal="center" vertical="center" wrapText="1"/>
    </xf>
    <xf numFmtId="3" fontId="11" fillId="53" borderId="0" xfId="0" applyNumberFormat="1" applyFont="1" applyFill="1" applyAlignment="1">
      <alignment horizontal="center" vertical="center" wrapText="1"/>
    </xf>
    <xf numFmtId="0" fontId="11" fillId="52" borderId="0" xfId="0" applyFont="1" applyFill="1" applyAlignment="1">
      <alignment horizontal="left" vertical="center" wrapText="1"/>
    </xf>
    <xf numFmtId="0" fontId="12" fillId="52" borderId="0" xfId="0" applyFont="1" applyFill="1" applyAlignment="1">
      <alignment horizontal="left" vertical="center" wrapText="1"/>
    </xf>
    <xf numFmtId="0" fontId="21" fillId="52" borderId="0" xfId="0" applyFont="1" applyFill="1" applyAlignment="1">
      <alignment horizontal="left" vertical="center" wrapText="1"/>
    </xf>
    <xf numFmtId="10" fontId="68" fillId="52" borderId="0" xfId="0" applyNumberFormat="1" applyFont="1" applyFill="1" applyAlignment="1">
      <alignment horizontal="right" vertical="center" wrapText="1"/>
    </xf>
    <xf numFmtId="10" fontId="71" fillId="52" borderId="0" xfId="0" applyNumberFormat="1" applyFont="1" applyFill="1" applyAlignment="1">
      <alignment horizontal="right" vertical="center" wrapText="1"/>
    </xf>
    <xf numFmtId="0" fontId="11" fillId="52" borderId="0" xfId="0" applyFont="1" applyFill="1" applyAlignment="1">
      <alignment horizontal="center" vertical="center" wrapText="1"/>
    </xf>
    <xf numFmtId="0" fontId="12" fillId="51" borderId="0" xfId="0" applyFont="1" applyFill="1" applyAlignment="1">
      <alignment vertical="center"/>
    </xf>
    <xf numFmtId="165" fontId="11" fillId="53" borderId="0" xfId="0" applyNumberFormat="1" applyFont="1" applyFill="1" applyAlignment="1">
      <alignment horizontal="right" vertical="center"/>
    </xf>
    <xf numFmtId="167" fontId="11" fillId="52" borderId="1" xfId="0" quotePrefix="1" applyNumberFormat="1" applyFont="1" applyFill="1" applyBorder="1" applyAlignment="1">
      <alignment horizontal="center" vertical="center" wrapText="1"/>
    </xf>
    <xf numFmtId="0" fontId="11" fillId="51" borderId="0" xfId="0" applyFont="1" applyFill="1" applyAlignment="1">
      <alignment horizontal="center" vertical="center"/>
    </xf>
    <xf numFmtId="0" fontId="11" fillId="0" borderId="0" xfId="0" applyFont="1" applyAlignment="1">
      <alignment vertical="center"/>
    </xf>
    <xf numFmtId="0" fontId="75" fillId="0" borderId="0" xfId="0" applyFont="1" applyAlignment="1">
      <alignment vertical="center"/>
    </xf>
    <xf numFmtId="0" fontId="75" fillId="0" borderId="0" xfId="0" applyFont="1" applyBorder="1" applyAlignment="1">
      <alignment vertical="center"/>
    </xf>
    <xf numFmtId="0" fontId="11" fillId="0" borderId="0" xfId="0" applyFont="1" applyAlignment="1">
      <alignment horizontal="center" vertical="center"/>
    </xf>
    <xf numFmtId="0" fontId="75" fillId="0" borderId="0" xfId="0" applyFont="1" applyFill="1" applyAlignment="1">
      <alignment vertical="center"/>
    </xf>
    <xf numFmtId="0" fontId="11" fillId="51" borderId="0" xfId="0" applyFont="1" applyFill="1" applyAlignment="1">
      <alignment vertical="center"/>
    </xf>
    <xf numFmtId="0" fontId="12" fillId="51" borderId="0" xfId="0" applyFont="1" applyFill="1" applyAlignment="1">
      <alignment horizontal="left" vertical="center"/>
    </xf>
    <xf numFmtId="9" fontId="11" fillId="51" borderId="0" xfId="0" applyNumberFormat="1" applyFont="1" applyFill="1" applyAlignment="1">
      <alignment vertical="center"/>
    </xf>
    <xf numFmtId="0" fontId="12" fillId="51" borderId="0" xfId="0" applyFont="1" applyFill="1" applyAlignment="1">
      <alignment horizontal="center" vertical="center"/>
    </xf>
    <xf numFmtId="0" fontId="119" fillId="52" borderId="0" xfId="0" applyFont="1" applyFill="1" applyAlignment="1">
      <alignment horizontal="left" vertical="center"/>
    </xf>
    <xf numFmtId="0" fontId="70" fillId="51" borderId="0" xfId="0" applyFont="1" applyFill="1"/>
    <xf numFmtId="0" fontId="70" fillId="52" borderId="0" xfId="0" applyFont="1" applyFill="1" applyAlignment="1">
      <alignment horizontal="left" wrapText="1"/>
    </xf>
    <xf numFmtId="0" fontId="120" fillId="51" borderId="0" xfId="0" applyFont="1" applyFill="1" applyAlignment="1">
      <alignment horizontal="center" vertical="center" wrapText="1"/>
    </xf>
    <xf numFmtId="0" fontId="70" fillId="51" borderId="0" xfId="0" applyFont="1" applyFill="1" applyAlignment="1">
      <alignment horizontal="left" vertical="center" wrapText="1"/>
    </xf>
    <xf numFmtId="0" fontId="120" fillId="51" borderId="0" xfId="0" applyFont="1" applyFill="1" applyAlignment="1">
      <alignment horizontal="center" vertical="center"/>
    </xf>
    <xf numFmtId="0" fontId="70" fillId="52" borderId="0" xfId="0" applyFont="1" applyFill="1" applyAlignment="1">
      <alignment horizontal="left" vertical="center"/>
    </xf>
    <xf numFmtId="0" fontId="69" fillId="51" borderId="0" xfId="0" applyFont="1" applyFill="1" applyAlignment="1">
      <alignment horizontal="left" vertical="center"/>
    </xf>
    <xf numFmtId="0" fontId="70" fillId="51" borderId="0" xfId="0" applyFont="1" applyFill="1" applyAlignment="1">
      <alignment horizontal="center" vertical="center"/>
    </xf>
    <xf numFmtId="0" fontId="69" fillId="51" borderId="0" xfId="0" applyFont="1" applyFill="1"/>
    <xf numFmtId="3" fontId="12" fillId="39" borderId="1" xfId="361" quotePrefix="1" applyNumberFormat="1" applyFont="1" applyFill="1" applyBorder="1" applyAlignment="1">
      <alignment horizontal="center" wrapText="1"/>
    </xf>
    <xf numFmtId="3" fontId="70" fillId="39" borderId="1" xfId="0" applyNumberFormat="1" applyFont="1" applyFill="1" applyBorder="1" applyAlignment="1">
      <alignment horizontal="center" vertical="center" wrapText="1"/>
    </xf>
    <xf numFmtId="0" fontId="69" fillId="51" borderId="0" xfId="0" applyFont="1" applyFill="1" applyAlignment="1">
      <alignment horizontal="center" vertical="center" wrapText="1"/>
    </xf>
    <xf numFmtId="0" fontId="75" fillId="51" borderId="0" xfId="0" applyFont="1" applyFill="1" applyAlignment="1">
      <alignment vertical="center"/>
    </xf>
    <xf numFmtId="0" fontId="12" fillId="51" borderId="0" xfId="0" applyFont="1" applyFill="1" applyAlignment="1">
      <alignment vertical="center"/>
    </xf>
    <xf numFmtId="0" fontId="5" fillId="45" borderId="1" xfId="0" applyFont="1" applyFill="1" applyBorder="1" applyAlignment="1">
      <alignment horizontal="left" vertical="center"/>
    </xf>
    <xf numFmtId="49" fontId="123" fillId="2" borderId="1" xfId="2" applyNumberFormat="1" applyFont="1" applyFill="1" applyBorder="1" applyAlignment="1">
      <alignment horizontal="center"/>
    </xf>
    <xf numFmtId="0" fontId="67" fillId="36" borderId="1" xfId="356" applyFill="1" applyBorder="1" applyAlignment="1" applyProtection="1">
      <alignment vertical="center"/>
      <protection locked="0"/>
    </xf>
    <xf numFmtId="0" fontId="67" fillId="0" borderId="67" xfId="356" applyBorder="1" applyAlignment="1" applyProtection="1">
      <alignment vertical="center"/>
      <protection locked="0"/>
    </xf>
    <xf numFmtId="0" fontId="124" fillId="0" borderId="0" xfId="0" applyFont="1"/>
    <xf numFmtId="0" fontId="74" fillId="0" borderId="1" xfId="0" applyFont="1" applyBorder="1" applyAlignment="1">
      <alignment vertical="center"/>
    </xf>
    <xf numFmtId="0" fontId="0" fillId="0" borderId="1" xfId="0" applyBorder="1" applyAlignment="1">
      <alignment vertical="center"/>
    </xf>
    <xf numFmtId="0" fontId="0" fillId="45" borderId="1" xfId="0" applyFill="1" applyBorder="1" applyAlignment="1">
      <alignment vertical="center"/>
    </xf>
    <xf numFmtId="1" fontId="12" fillId="40" borderId="1" xfId="157" applyNumberFormat="1" applyFont="1" applyFill="1" applyBorder="1" applyAlignment="1">
      <alignment horizontal="right"/>
    </xf>
    <xf numFmtId="0" fontId="0" fillId="49" borderId="1" xfId="0" applyFill="1" applyBorder="1" applyAlignment="1">
      <alignment vertical="center"/>
    </xf>
    <xf numFmtId="0" fontId="0" fillId="39" borderId="1" xfId="0" applyFill="1" applyBorder="1" applyAlignment="1">
      <alignment vertical="center"/>
    </xf>
    <xf numFmtId="0" fontId="0" fillId="0" borderId="1" xfId="0" applyBorder="1"/>
    <xf numFmtId="0" fontId="69" fillId="38" borderId="72" xfId="0" applyFont="1" applyFill="1" applyBorder="1" applyAlignment="1" applyProtection="1">
      <alignment horizontal="center" vertical="center"/>
      <protection locked="0"/>
    </xf>
    <xf numFmtId="0" fontId="14" fillId="2" borderId="33" xfId="2" applyFont="1" applyFill="1" applyBorder="1" applyAlignment="1">
      <alignment horizontal="center" wrapText="1"/>
    </xf>
    <xf numFmtId="49" fontId="20" fillId="2" borderId="4" xfId="2" applyNumberFormat="1" applyFont="1" applyFill="1" applyBorder="1" applyAlignment="1">
      <alignment horizontal="center" vertical="center"/>
    </xf>
    <xf numFmtId="0" fontId="125" fillId="33" borderId="1" xfId="0" applyFont="1" applyFill="1" applyBorder="1" applyAlignment="1">
      <alignment horizontal="center" vertical="center"/>
    </xf>
    <xf numFmtId="0" fontId="125" fillId="33" borderId="1" xfId="0" applyFont="1" applyFill="1" applyBorder="1" applyAlignment="1">
      <alignment horizontal="center" vertical="center" wrapText="1"/>
    </xf>
    <xf numFmtId="0" fontId="116" fillId="0" borderId="0" xfId="1" applyFont="1" applyBorder="1" applyAlignment="1">
      <alignment horizontal="center" vertical="center"/>
    </xf>
    <xf numFmtId="0" fontId="117" fillId="0" borderId="0" xfId="1" applyFont="1" applyBorder="1" applyAlignment="1">
      <alignment horizontal="center" vertical="center"/>
    </xf>
    <xf numFmtId="0" fontId="16" fillId="0" borderId="0" xfId="0" applyFont="1" applyFill="1" applyAlignment="1">
      <alignment horizontal="center" vertical="center"/>
    </xf>
    <xf numFmtId="0" fontId="11" fillId="2" borderId="1" xfId="1" applyFont="1" applyFill="1" applyBorder="1" applyAlignment="1">
      <alignment horizontal="center" vertical="center"/>
    </xf>
    <xf numFmtId="0" fontId="12" fillId="0" borderId="1" xfId="1" applyFont="1" applyBorder="1" applyAlignment="1">
      <alignment horizontal="center" vertical="center"/>
    </xf>
    <xf numFmtId="0" fontId="7" fillId="33" borderId="11" xfId="0" applyFont="1" applyFill="1" applyBorder="1" applyAlignment="1">
      <alignment horizontal="center" vertical="center"/>
    </xf>
    <xf numFmtId="0" fontId="7" fillId="33" borderId="9" xfId="0" applyFont="1" applyFill="1" applyBorder="1" applyAlignment="1">
      <alignment horizontal="center" vertical="center"/>
    </xf>
    <xf numFmtId="0" fontId="127" fillId="33" borderId="9" xfId="0" applyFont="1" applyFill="1" applyBorder="1" applyAlignment="1">
      <alignment horizontal="center" vertical="center"/>
    </xf>
    <xf numFmtId="14" fontId="16" fillId="34" borderId="0" xfId="0" applyNumberFormat="1" applyFont="1" applyFill="1" applyAlignment="1">
      <alignment horizontal="center" vertical="center"/>
    </xf>
    <xf numFmtId="0" fontId="7" fillId="33" borderId="11" xfId="0" applyFont="1" applyFill="1" applyBorder="1" applyAlignment="1">
      <alignment horizontal="center" vertical="center" wrapText="1"/>
    </xf>
    <xf numFmtId="0" fontId="12" fillId="51" borderId="0" xfId="0" applyFont="1" applyFill="1" applyAlignment="1">
      <alignment vertical="center"/>
    </xf>
    <xf numFmtId="0" fontId="14" fillId="2" borderId="1" xfId="2" applyFont="1" applyFill="1" applyBorder="1" applyAlignment="1">
      <alignment horizontal="center" vertical="center"/>
    </xf>
    <xf numFmtId="0" fontId="74" fillId="2" borderId="9" xfId="0" applyFont="1" applyFill="1" applyBorder="1" applyAlignment="1">
      <alignment horizontal="center" vertical="center" wrapText="1"/>
    </xf>
    <xf numFmtId="0" fontId="74" fillId="2" borderId="40" xfId="0" applyFont="1" applyFill="1" applyBorder="1" applyAlignment="1">
      <alignment horizontal="center" vertical="center" wrapText="1"/>
    </xf>
    <xf numFmtId="0" fontId="13" fillId="2" borderId="69" xfId="359" applyFont="1" applyFill="1" applyBorder="1" applyAlignment="1">
      <alignment horizontal="center" vertical="center" wrapText="1"/>
    </xf>
    <xf numFmtId="0" fontId="70" fillId="51" borderId="0" xfId="0" applyFont="1" applyFill="1" applyAlignment="1">
      <alignment vertical="center"/>
    </xf>
    <xf numFmtId="0" fontId="69" fillId="3" borderId="0" xfId="0" applyFont="1" applyFill="1" applyAlignment="1">
      <alignment vertical="center"/>
    </xf>
    <xf numFmtId="0" fontId="70" fillId="3" borderId="0" xfId="0" applyFont="1" applyFill="1"/>
    <xf numFmtId="170" fontId="12" fillId="32" borderId="50" xfId="355" applyNumberFormat="1" applyFont="1" applyFill="1" applyBorder="1" applyAlignment="1">
      <alignment vertical="center"/>
    </xf>
    <xf numFmtId="170" fontId="12" fillId="49" borderId="51" xfId="355" applyNumberFormat="1" applyFont="1" applyFill="1" applyBorder="1" applyAlignment="1">
      <alignment vertical="center"/>
    </xf>
    <xf numFmtId="170" fontId="12" fillId="49" borderId="53" xfId="355" applyNumberFormat="1" applyFont="1" applyFill="1" applyBorder="1" applyAlignment="1">
      <alignment vertical="center"/>
    </xf>
    <xf numFmtId="170" fontId="12" fillId="39" borderId="53" xfId="355" applyNumberFormat="1" applyFont="1" applyFill="1" applyBorder="1" applyAlignment="1">
      <alignment vertical="center"/>
    </xf>
    <xf numFmtId="170" fontId="12" fillId="32" borderId="11" xfId="355" applyNumberFormat="1" applyFont="1" applyFill="1" applyBorder="1"/>
    <xf numFmtId="170" fontId="12" fillId="32" borderId="1" xfId="355" applyNumberFormat="1" applyFont="1" applyFill="1" applyBorder="1"/>
    <xf numFmtId="170" fontId="12" fillId="39" borderId="50" xfId="355" applyNumberFormat="1" applyFont="1" applyFill="1" applyBorder="1"/>
    <xf numFmtId="170" fontId="12" fillId="32" borderId="51" xfId="355" applyNumberFormat="1" applyFont="1" applyFill="1" applyBorder="1"/>
    <xf numFmtId="170" fontId="12" fillId="32" borderId="50" xfId="355" applyNumberFormat="1" applyFont="1" applyFill="1" applyBorder="1"/>
    <xf numFmtId="170" fontId="7" fillId="32" borderId="8" xfId="355" applyNumberFormat="1" applyFont="1" applyFill="1" applyBorder="1" applyAlignment="1">
      <alignment vertical="center"/>
    </xf>
    <xf numFmtId="0" fontId="69" fillId="0" borderId="1" xfId="0" applyFont="1" applyFill="1" applyBorder="1"/>
    <xf numFmtId="0" fontId="125" fillId="0" borderId="6" xfId="0" applyFont="1" applyBorder="1"/>
    <xf numFmtId="0" fontId="125" fillId="0" borderId="1" xfId="0" applyFont="1" applyBorder="1"/>
    <xf numFmtId="0" fontId="69" fillId="0" borderId="1" xfId="0" applyFont="1" applyBorder="1"/>
    <xf numFmtId="170" fontId="7" fillId="45" borderId="1" xfId="355" applyNumberFormat="1" applyFont="1" applyFill="1" applyBorder="1" applyAlignment="1">
      <alignment vertical="center"/>
    </xf>
    <xf numFmtId="49" fontId="5" fillId="45" borderId="1" xfId="0" applyNumberFormat="1" applyFont="1" applyFill="1" applyBorder="1" applyAlignment="1">
      <alignment horizontal="center" vertical="center"/>
    </xf>
    <xf numFmtId="0" fontId="80" fillId="0" borderId="6" xfId="157" applyFont="1" applyFill="1" applyBorder="1"/>
    <xf numFmtId="0" fontId="79" fillId="0" borderId="7" xfId="157" applyFont="1" applyFill="1" applyBorder="1"/>
    <xf numFmtId="0" fontId="79" fillId="0" borderId="8" xfId="157" applyFont="1" applyFill="1" applyBorder="1"/>
    <xf numFmtId="0" fontId="79" fillId="0" borderId="6" xfId="157" applyFont="1" applyFill="1" applyBorder="1" applyAlignment="1">
      <alignment horizontal="left" vertical="center" indent="1"/>
    </xf>
    <xf numFmtId="0" fontId="79" fillId="0" borderId="7" xfId="157" applyFont="1" applyFill="1" applyBorder="1" applyAlignment="1">
      <alignment vertical="center"/>
    </xf>
    <xf numFmtId="0" fontId="79" fillId="0" borderId="8" xfId="157" applyFont="1" applyFill="1" applyBorder="1" applyAlignment="1">
      <alignment vertical="center"/>
    </xf>
    <xf numFmtId="0" fontId="79" fillId="0" borderId="6" xfId="157" applyFont="1" applyFill="1" applyBorder="1" applyAlignment="1">
      <alignment horizontal="left" vertical="center" indent="2"/>
    </xf>
    <xf numFmtId="0" fontId="75" fillId="0" borderId="8" xfId="157" applyFont="1" applyFill="1" applyBorder="1"/>
    <xf numFmtId="0" fontId="79" fillId="0" borderId="6" xfId="157" applyFont="1" applyFill="1" applyBorder="1" applyAlignment="1">
      <alignment vertical="center"/>
    </xf>
    <xf numFmtId="0" fontId="75" fillId="0" borderId="7" xfId="157" applyFont="1" applyFill="1" applyBorder="1"/>
    <xf numFmtId="0" fontId="79" fillId="0" borderId="7" xfId="157" applyFont="1" applyFill="1" applyBorder="1" applyAlignment="1">
      <alignment horizontal="left" vertical="center"/>
    </xf>
    <xf numFmtId="0" fontId="79" fillId="0" borderId="6" xfId="157" applyFont="1" applyFill="1" applyBorder="1" applyAlignment="1">
      <alignment horizontal="left" vertical="center" indent="3"/>
    </xf>
    <xf numFmtId="16" fontId="79" fillId="0" borderId="6" xfId="157" applyNumberFormat="1" applyFont="1" applyFill="1" applyBorder="1" applyAlignment="1">
      <alignment horizontal="left" vertical="center" indent="2"/>
    </xf>
    <xf numFmtId="16" fontId="79" fillId="0" borderId="7" xfId="157" quotePrefix="1" applyNumberFormat="1" applyFont="1" applyFill="1" applyBorder="1" applyAlignment="1">
      <alignment vertical="center"/>
    </xf>
    <xf numFmtId="0" fontId="81" fillId="0" borderId="8" xfId="157" applyFont="1" applyFill="1" applyBorder="1" applyAlignment="1">
      <alignment vertical="center"/>
    </xf>
    <xf numFmtId="0" fontId="79" fillId="0" borderId="86" xfId="157" applyFont="1" applyFill="1" applyBorder="1" applyAlignment="1">
      <alignment horizontal="left" vertical="center" indent="1"/>
    </xf>
    <xf numFmtId="0" fontId="79" fillId="0" borderId="87" xfId="157" applyFont="1" applyFill="1" applyBorder="1" applyAlignment="1">
      <alignment vertical="center"/>
    </xf>
    <xf numFmtId="0" fontId="79" fillId="0" borderId="17" xfId="157" applyFont="1" applyFill="1" applyBorder="1" applyAlignment="1">
      <alignment vertical="center"/>
    </xf>
    <xf numFmtId="49" fontId="125" fillId="2" borderId="1" xfId="0" applyNumberFormat="1" applyFont="1" applyFill="1" applyBorder="1" applyAlignment="1">
      <alignment horizontal="center" vertical="top"/>
    </xf>
    <xf numFmtId="170" fontId="7" fillId="0" borderId="0" xfId="355" applyNumberFormat="1" applyFont="1" applyBorder="1"/>
    <xf numFmtId="0" fontId="12" fillId="45" borderId="1" xfId="8" applyFont="1" applyFill="1" applyBorder="1" applyAlignment="1">
      <alignment vertical="center" wrapText="1"/>
    </xf>
    <xf numFmtId="0" fontId="12" fillId="45" borderId="1" xfId="8" applyFont="1" applyFill="1" applyBorder="1" applyAlignment="1">
      <alignment horizontal="left" vertical="center" wrapText="1" indent="1"/>
    </xf>
    <xf numFmtId="0" fontId="110" fillId="45" borderId="34" xfId="360" quotePrefix="1" applyFont="1" applyFill="1" applyBorder="1" applyAlignment="1">
      <alignment horizontal="center" vertical="center" wrapText="1"/>
    </xf>
    <xf numFmtId="0" fontId="110" fillId="45" borderId="34" xfId="360" applyFont="1" applyFill="1" applyBorder="1" applyAlignment="1">
      <alignment horizontal="center" vertical="center" wrapText="1"/>
    </xf>
    <xf numFmtId="0" fontId="11" fillId="0" borderId="0" xfId="0" applyFont="1"/>
    <xf numFmtId="170" fontId="7" fillId="49" borderId="1" xfId="355" applyNumberFormat="1" applyFont="1" applyFill="1" applyBorder="1" applyAlignment="1">
      <alignment vertical="center"/>
    </xf>
    <xf numFmtId="0" fontId="17" fillId="0" borderId="1" xfId="0" applyFont="1" applyFill="1" applyBorder="1" applyAlignment="1">
      <alignment vertical="center"/>
    </xf>
    <xf numFmtId="10" fontId="2" fillId="0" borderId="0" xfId="354" applyNumberFormat="1" applyFont="1"/>
    <xf numFmtId="10" fontId="2" fillId="0" borderId="0" xfId="354" applyNumberFormat="1" applyFont="1" applyAlignment="1">
      <alignment vertical="center"/>
    </xf>
    <xf numFmtId="49" fontId="20" fillId="2" borderId="35" xfId="2" applyNumberFormat="1" applyFont="1" applyFill="1" applyBorder="1" applyAlignment="1">
      <alignment horizontal="center"/>
    </xf>
    <xf numFmtId="10" fontId="2" fillId="39" borderId="37" xfId="354" applyNumberFormat="1" applyFont="1" applyFill="1" applyBorder="1"/>
    <xf numFmtId="10" fontId="2" fillId="39" borderId="4" xfId="354" applyNumberFormat="1" applyFont="1" applyFill="1" applyBorder="1"/>
    <xf numFmtId="10" fontId="2" fillId="39" borderId="74" xfId="354" applyNumberFormat="1" applyFont="1" applyFill="1" applyBorder="1"/>
    <xf numFmtId="10" fontId="2" fillId="39" borderId="109" xfId="354" applyNumberFormat="1" applyFont="1" applyFill="1" applyBorder="1"/>
    <xf numFmtId="170" fontId="2" fillId="39" borderId="1" xfId="355" applyNumberFormat="1" applyFont="1" applyFill="1" applyBorder="1"/>
    <xf numFmtId="170" fontId="2" fillId="39" borderId="15" xfId="355" applyNumberFormat="1" applyFont="1" applyFill="1" applyBorder="1"/>
    <xf numFmtId="0" fontId="20" fillId="2" borderId="112" xfId="2" applyFont="1" applyFill="1" applyBorder="1" applyAlignment="1">
      <alignment horizontal="center" wrapText="1"/>
    </xf>
    <xf numFmtId="0" fontId="20" fillId="2" borderId="112" xfId="2" applyFont="1" applyFill="1" applyBorder="1" applyAlignment="1">
      <alignment horizontal="center" vertical="center" wrapText="1"/>
    </xf>
    <xf numFmtId="170" fontId="7" fillId="0" borderId="0" xfId="355" applyNumberFormat="1" applyFont="1" applyFill="1" applyBorder="1" applyAlignment="1">
      <alignment vertical="center" wrapText="1"/>
    </xf>
    <xf numFmtId="0" fontId="110" fillId="2" borderId="37" xfId="8" quotePrefix="1" applyFont="1" applyFill="1" applyBorder="1" applyAlignment="1">
      <alignment horizontal="center" vertical="center" wrapText="1"/>
    </xf>
    <xf numFmtId="0" fontId="79" fillId="2" borderId="36" xfId="157" quotePrefix="1" applyFont="1" applyFill="1" applyBorder="1" applyAlignment="1">
      <alignment horizontal="center" vertical="center"/>
    </xf>
    <xf numFmtId="0" fontId="79" fillId="0" borderId="12" xfId="157" applyFont="1" applyFill="1" applyBorder="1" applyAlignment="1">
      <alignment horizontal="left" vertical="center" indent="1"/>
    </xf>
    <xf numFmtId="16" fontId="79" fillId="0" borderId="69" xfId="157" quotePrefix="1" applyNumberFormat="1" applyFont="1" applyFill="1" applyBorder="1" applyAlignment="1">
      <alignment vertical="center"/>
    </xf>
    <xf numFmtId="0" fontId="79" fillId="0" borderId="69" xfId="157" applyFont="1" applyFill="1" applyBorder="1" applyAlignment="1">
      <alignment vertical="center"/>
    </xf>
    <xf numFmtId="0" fontId="81" fillId="0" borderId="38" xfId="157" applyFont="1" applyFill="1" applyBorder="1" applyAlignment="1">
      <alignment vertical="center"/>
    </xf>
    <xf numFmtId="0" fontId="79" fillId="0" borderId="12" xfId="157" applyFont="1" applyBorder="1" applyAlignment="1">
      <alignment horizontal="left" vertical="center" indent="1"/>
    </xf>
    <xf numFmtId="16" fontId="79" fillId="0" borderId="69" xfId="157" quotePrefix="1" applyNumberFormat="1" applyFont="1" applyBorder="1" applyAlignment="1">
      <alignment vertical="center"/>
    </xf>
    <xf numFmtId="0" fontId="79" fillId="0" borderId="69" xfId="157" applyFont="1" applyBorder="1" applyAlignment="1">
      <alignment vertical="center"/>
    </xf>
    <xf numFmtId="49" fontId="79" fillId="2" borderId="36" xfId="157" applyNumberFormat="1" applyFont="1" applyFill="1" applyBorder="1" applyAlignment="1">
      <alignment horizontal="center" vertical="center"/>
    </xf>
    <xf numFmtId="0" fontId="79" fillId="2" borderId="12" xfId="157" applyFont="1" applyFill="1" applyBorder="1" applyAlignment="1">
      <alignment horizontal="left" vertical="center" indent="1"/>
    </xf>
    <xf numFmtId="16" fontId="79" fillId="2" borderId="69" xfId="157" quotePrefix="1" applyNumberFormat="1" applyFont="1" applyFill="1" applyBorder="1" applyAlignment="1">
      <alignment vertical="center"/>
    </xf>
    <xf numFmtId="0" fontId="79" fillId="2" borderId="69" xfId="157" applyFont="1" applyFill="1" applyBorder="1" applyAlignment="1">
      <alignment vertical="center"/>
    </xf>
    <xf numFmtId="0" fontId="81" fillId="2" borderId="38" xfId="157" applyFont="1" applyFill="1" applyBorder="1" applyAlignment="1">
      <alignment vertical="center"/>
    </xf>
    <xf numFmtId="170" fontId="79" fillId="5" borderId="80" xfId="355" applyNumberFormat="1" applyFont="1" applyFill="1" applyBorder="1" applyAlignment="1">
      <alignment vertical="center"/>
    </xf>
    <xf numFmtId="170" fontId="79" fillId="39" borderId="80" xfId="355" applyNumberFormat="1" applyFont="1" applyFill="1" applyBorder="1" applyAlignment="1">
      <alignment horizontal="right" vertical="center"/>
    </xf>
    <xf numFmtId="170" fontId="79" fillId="39" borderId="89" xfId="355" applyNumberFormat="1" applyFont="1" applyFill="1" applyBorder="1" applyAlignment="1">
      <alignment horizontal="right" vertical="center"/>
    </xf>
    <xf numFmtId="0" fontId="90" fillId="39" borderId="96" xfId="5" applyFont="1" applyFill="1" applyBorder="1" applyAlignment="1">
      <alignment horizontal="center" vertical="center" wrapText="1"/>
    </xf>
    <xf numFmtId="170" fontId="12" fillId="39" borderId="76" xfId="355" applyNumberFormat="1" applyFont="1" applyFill="1" applyBorder="1" applyAlignment="1">
      <alignment horizontal="right" vertical="center"/>
    </xf>
    <xf numFmtId="170" fontId="12" fillId="39" borderId="77" xfId="355" applyNumberFormat="1" applyFont="1" applyFill="1" applyBorder="1" applyAlignment="1">
      <alignment horizontal="right" vertical="center"/>
    </xf>
    <xf numFmtId="170" fontId="12" fillId="39" borderId="81" xfId="355" applyNumberFormat="1" applyFont="1" applyFill="1" applyBorder="1" applyAlignment="1">
      <alignment horizontal="right" vertical="center"/>
    </xf>
    <xf numFmtId="170" fontId="12" fillId="5" borderId="81" xfId="355" applyNumberFormat="1" applyFont="1" applyFill="1" applyBorder="1" applyAlignment="1">
      <alignment horizontal="center"/>
    </xf>
    <xf numFmtId="170" fontId="12" fillId="5" borderId="99" xfId="355" applyNumberFormat="1" applyFont="1" applyFill="1" applyBorder="1" applyAlignment="1">
      <alignment horizontal="center"/>
    </xf>
    <xf numFmtId="170" fontId="12" fillId="5" borderId="78" xfId="355" applyNumberFormat="1" applyFont="1" applyFill="1" applyBorder="1" applyAlignment="1">
      <alignment horizontal="center"/>
    </xf>
    <xf numFmtId="170" fontId="12" fillId="5" borderId="99" xfId="355" applyNumberFormat="1" applyFont="1" applyFill="1" applyBorder="1" applyAlignment="1">
      <alignment vertical="center"/>
    </xf>
    <xf numFmtId="170" fontId="12" fillId="5" borderId="78" xfId="355" applyNumberFormat="1" applyFont="1" applyFill="1" applyBorder="1" applyAlignment="1">
      <alignment vertical="center"/>
    </xf>
    <xf numFmtId="170" fontId="12" fillId="5" borderId="79" xfId="355" applyNumberFormat="1" applyFont="1" applyFill="1" applyBorder="1" applyAlignment="1">
      <alignment horizontal="center" vertical="center"/>
    </xf>
    <xf numFmtId="170" fontId="12" fillId="5" borderId="80" xfId="355" applyNumberFormat="1" applyFont="1" applyFill="1" applyBorder="1" applyAlignment="1">
      <alignment horizontal="center" vertical="center"/>
    </xf>
    <xf numFmtId="170" fontId="12" fillId="39" borderId="80" xfId="355" applyNumberFormat="1" applyFont="1" applyFill="1" applyBorder="1" applyAlignment="1">
      <alignment horizontal="right" vertical="center"/>
    </xf>
    <xf numFmtId="170" fontId="12" fillId="5" borderId="81" xfId="355" applyNumberFormat="1" applyFont="1" applyFill="1" applyBorder="1" applyAlignment="1">
      <alignment vertical="center"/>
    </xf>
    <xf numFmtId="170" fontId="12" fillId="5" borderId="82" xfId="355" applyNumberFormat="1" applyFont="1" applyFill="1" applyBorder="1" applyAlignment="1">
      <alignment horizontal="center" vertical="center"/>
    </xf>
    <xf numFmtId="170" fontId="12" fillId="5" borderId="83" xfId="355" applyNumberFormat="1" applyFont="1" applyFill="1" applyBorder="1" applyAlignment="1">
      <alignment horizontal="center" vertical="center"/>
    </xf>
    <xf numFmtId="170" fontId="12" fillId="5" borderId="85" xfId="355" applyNumberFormat="1" applyFont="1" applyFill="1" applyBorder="1" applyAlignment="1">
      <alignment vertical="center"/>
    </xf>
    <xf numFmtId="170" fontId="12" fillId="5" borderId="88" xfId="355" applyNumberFormat="1" applyFont="1" applyFill="1" applyBorder="1" applyAlignment="1">
      <alignment horizontal="center" vertical="center"/>
    </xf>
    <xf numFmtId="170" fontId="12" fillId="5" borderId="89" xfId="355" applyNumberFormat="1" applyFont="1" applyFill="1" applyBorder="1" applyAlignment="1">
      <alignment horizontal="center" vertical="center"/>
    </xf>
    <xf numFmtId="170" fontId="12" fillId="5" borderId="100" xfId="355" applyNumberFormat="1" applyFont="1" applyFill="1" applyBorder="1" applyAlignment="1">
      <alignment vertical="center"/>
    </xf>
    <xf numFmtId="170" fontId="12" fillId="5" borderId="76" xfId="355" applyNumberFormat="1" applyFont="1" applyFill="1" applyBorder="1" applyAlignment="1">
      <alignment horizontal="right"/>
    </xf>
    <xf numFmtId="170" fontId="12" fillId="5" borderId="77" xfId="355" applyNumberFormat="1" applyFont="1" applyFill="1" applyBorder="1" applyAlignment="1">
      <alignment horizontal="right"/>
    </xf>
    <xf numFmtId="170" fontId="12" fillId="39" borderId="80" xfId="355" applyNumberFormat="1" applyFont="1" applyFill="1" applyBorder="1" applyAlignment="1">
      <alignment horizontal="right"/>
    </xf>
    <xf numFmtId="170" fontId="12" fillId="39" borderId="81" xfId="355" applyNumberFormat="1" applyFont="1" applyFill="1" applyBorder="1" applyAlignment="1">
      <alignment horizontal="right"/>
    </xf>
    <xf numFmtId="170" fontId="12" fillId="5" borderId="81" xfId="355" applyNumberFormat="1" applyFont="1" applyFill="1" applyBorder="1" applyAlignment="1">
      <alignment horizontal="right"/>
    </xf>
    <xf numFmtId="170" fontId="12" fillId="0" borderId="79" xfId="355" applyNumberFormat="1" applyFont="1" applyBorder="1" applyAlignment="1" applyProtection="1">
      <alignment horizontal="right"/>
      <protection locked="0"/>
    </xf>
    <xf numFmtId="170" fontId="12" fillId="0" borderId="80" xfId="355" applyNumberFormat="1" applyFont="1" applyBorder="1" applyAlignment="1" applyProtection="1">
      <alignment horizontal="right"/>
      <protection locked="0"/>
    </xf>
    <xf numFmtId="170" fontId="12" fillId="5" borderId="80" xfId="355" applyNumberFormat="1" applyFont="1" applyFill="1" applyBorder="1" applyAlignment="1">
      <alignment horizontal="right"/>
    </xf>
    <xf numFmtId="170" fontId="97" fillId="5" borderId="80" xfId="355" applyNumberFormat="1" applyFont="1" applyFill="1" applyBorder="1" applyAlignment="1">
      <alignment horizontal="right"/>
    </xf>
    <xf numFmtId="170" fontId="97" fillId="5" borderId="79" xfId="355" applyNumberFormat="1" applyFont="1" applyFill="1" applyBorder="1" applyAlignment="1">
      <alignment horizontal="right"/>
    </xf>
    <xf numFmtId="170" fontId="97" fillId="5" borderId="82" xfId="355" applyNumberFormat="1" applyFont="1" applyFill="1" applyBorder="1" applyAlignment="1">
      <alignment horizontal="right"/>
    </xf>
    <xf numFmtId="170" fontId="97" fillId="5" borderId="83" xfId="355" applyNumberFormat="1" applyFont="1" applyFill="1" applyBorder="1" applyAlignment="1">
      <alignment horizontal="right"/>
    </xf>
    <xf numFmtId="170" fontId="12" fillId="5" borderId="85" xfId="355" applyNumberFormat="1" applyFont="1" applyFill="1" applyBorder="1" applyAlignment="1">
      <alignment horizontal="right"/>
    </xf>
    <xf numFmtId="170" fontId="12" fillId="5" borderId="88" xfId="355" applyNumberFormat="1" applyFont="1" applyFill="1" applyBorder="1" applyAlignment="1">
      <alignment horizontal="right"/>
    </xf>
    <xf numFmtId="170" fontId="12" fillId="5" borderId="89" xfId="355" applyNumberFormat="1" applyFont="1" applyFill="1" applyBorder="1" applyAlignment="1">
      <alignment horizontal="right"/>
    </xf>
    <xf numFmtId="170" fontId="12" fillId="0" borderId="89" xfId="355" applyNumberFormat="1" applyFont="1" applyBorder="1" applyAlignment="1" applyProtection="1">
      <alignment horizontal="right"/>
      <protection locked="0"/>
    </xf>
    <xf numFmtId="170" fontId="12" fillId="5" borderId="100" xfId="355" applyNumberFormat="1" applyFont="1" applyFill="1" applyBorder="1" applyAlignment="1">
      <alignment horizontal="right"/>
    </xf>
    <xf numFmtId="170" fontId="79" fillId="5" borderId="76" xfId="355" applyNumberFormat="1" applyFont="1" applyFill="1" applyBorder="1" applyAlignment="1">
      <alignment horizontal="center" vertical="center"/>
    </xf>
    <xf numFmtId="170" fontId="79" fillId="5" borderId="77" xfId="355" applyNumberFormat="1" applyFont="1" applyFill="1" applyBorder="1" applyAlignment="1">
      <alignment horizontal="center" vertical="center"/>
    </xf>
    <xf numFmtId="170" fontId="79" fillId="39" borderId="81" xfId="355" applyNumberFormat="1" applyFont="1" applyFill="1" applyBorder="1" applyAlignment="1">
      <alignment horizontal="right" vertical="center"/>
    </xf>
    <xf numFmtId="170" fontId="79" fillId="39" borderId="79" xfId="355" applyNumberFormat="1" applyFont="1" applyFill="1" applyBorder="1" applyAlignment="1">
      <alignment horizontal="right" vertical="center"/>
    </xf>
    <xf numFmtId="170" fontId="79" fillId="5" borderId="81" xfId="355" applyNumberFormat="1" applyFont="1" applyFill="1" applyBorder="1" applyAlignment="1">
      <alignment vertical="center"/>
    </xf>
    <xf numFmtId="170" fontId="79" fillId="5" borderId="80" xfId="355" applyNumberFormat="1" applyFont="1" applyFill="1" applyBorder="1" applyAlignment="1">
      <alignment horizontal="center" vertical="center"/>
    </xf>
    <xf numFmtId="170" fontId="81" fillId="5" borderId="79" xfId="355" applyNumberFormat="1" applyFont="1" applyFill="1" applyBorder="1" applyAlignment="1">
      <alignment horizontal="center" vertical="center"/>
    </xf>
    <xf numFmtId="170" fontId="82" fillId="5" borderId="80" xfId="355" applyNumberFormat="1" applyFont="1" applyFill="1" applyBorder="1" applyAlignment="1">
      <alignment horizontal="center"/>
    </xf>
    <xf numFmtId="170" fontId="81" fillId="5" borderId="80" xfId="355" applyNumberFormat="1" applyFont="1" applyFill="1" applyBorder="1" applyAlignment="1">
      <alignment horizontal="center" vertical="center"/>
    </xf>
    <xf numFmtId="170" fontId="75" fillId="5" borderId="81" xfId="355" applyNumberFormat="1" applyFont="1" applyFill="1" applyBorder="1"/>
    <xf numFmtId="170" fontId="81" fillId="5" borderId="82" xfId="355" applyNumberFormat="1" applyFont="1" applyFill="1" applyBorder="1" applyAlignment="1">
      <alignment horizontal="center" vertical="center"/>
    </xf>
    <xf numFmtId="170" fontId="82" fillId="5" borderId="83" xfId="355" applyNumberFormat="1" applyFont="1" applyFill="1" applyBorder="1" applyAlignment="1">
      <alignment horizontal="center"/>
    </xf>
    <xf numFmtId="170" fontId="81" fillId="5" borderId="83" xfId="355" applyNumberFormat="1" applyFont="1" applyFill="1" applyBorder="1" applyAlignment="1">
      <alignment horizontal="center" vertical="center"/>
    </xf>
    <xf numFmtId="170" fontId="75" fillId="5" borderId="85" xfId="355" applyNumberFormat="1" applyFont="1" applyFill="1" applyBorder="1"/>
    <xf numFmtId="170" fontId="79" fillId="5" borderId="88" xfId="355" applyNumberFormat="1" applyFont="1" applyFill="1" applyBorder="1" applyAlignment="1">
      <alignment horizontal="center" vertical="center"/>
    </xf>
    <xf numFmtId="170" fontId="75" fillId="5" borderId="89" xfId="355" applyNumberFormat="1" applyFont="1" applyFill="1" applyBorder="1" applyAlignment="1">
      <alignment horizontal="center"/>
    </xf>
    <xf numFmtId="170" fontId="79" fillId="5" borderId="89" xfId="355" applyNumberFormat="1" applyFont="1" applyFill="1" applyBorder="1" applyAlignment="1">
      <alignment horizontal="center" vertical="center"/>
    </xf>
    <xf numFmtId="170" fontId="79" fillId="5" borderId="100" xfId="355" applyNumberFormat="1" applyFont="1" applyFill="1" applyBorder="1" applyAlignment="1">
      <alignment vertical="center"/>
    </xf>
    <xf numFmtId="170" fontId="12" fillId="40" borderId="80" xfId="355" applyNumberFormat="1" applyFont="1" applyFill="1" applyBorder="1" applyAlignment="1">
      <alignment horizontal="right"/>
    </xf>
    <xf numFmtId="170" fontId="12" fillId="40" borderId="79" xfId="355" applyNumberFormat="1" applyFont="1" applyFill="1" applyBorder="1" applyAlignment="1">
      <alignment horizontal="right"/>
    </xf>
    <xf numFmtId="170" fontId="12" fillId="42" borderId="80" xfId="355" applyNumberFormat="1" applyFont="1" applyFill="1" applyBorder="1" applyAlignment="1">
      <alignment horizontal="right"/>
    </xf>
    <xf numFmtId="170" fontId="12" fillId="41" borderId="79" xfId="355" applyNumberFormat="1" applyFont="1" applyFill="1" applyBorder="1" applyAlignment="1">
      <alignment horizontal="right"/>
    </xf>
    <xf numFmtId="170" fontId="12" fillId="41" borderId="80" xfId="355" applyNumberFormat="1" applyFont="1" applyFill="1" applyBorder="1" applyAlignment="1">
      <alignment horizontal="right"/>
    </xf>
    <xf numFmtId="170" fontId="12" fillId="40" borderId="77" xfId="355" applyNumberFormat="1" applyFont="1" applyFill="1" applyBorder="1" applyAlignment="1">
      <alignment horizontal="right"/>
    </xf>
    <xf numFmtId="170" fontId="12" fillId="41" borderId="81" xfId="355" applyNumberFormat="1" applyFont="1" applyFill="1" applyBorder="1" applyAlignment="1">
      <alignment horizontal="right"/>
    </xf>
    <xf numFmtId="170" fontId="12" fillId="42" borderId="81" xfId="355" applyNumberFormat="1" applyFont="1" applyFill="1" applyBorder="1" applyAlignment="1">
      <alignment horizontal="right"/>
    </xf>
    <xf numFmtId="170" fontId="12" fillId="45" borderId="80" xfId="355" applyNumberFormat="1" applyFont="1" applyFill="1" applyBorder="1" applyAlignment="1">
      <alignment horizontal="right"/>
    </xf>
    <xf numFmtId="170" fontId="97" fillId="42" borderId="80" xfId="355" applyNumberFormat="1" applyFont="1" applyFill="1" applyBorder="1" applyAlignment="1">
      <alignment horizontal="right"/>
    </xf>
    <xf numFmtId="170" fontId="97" fillId="0" borderId="80" xfId="355" applyNumberFormat="1" applyFont="1" applyBorder="1" applyAlignment="1" applyProtection="1">
      <alignment horizontal="right"/>
      <protection locked="0"/>
    </xf>
    <xf numFmtId="170" fontId="97" fillId="42" borderId="83" xfId="355" applyNumberFormat="1" applyFont="1" applyFill="1" applyBorder="1" applyAlignment="1">
      <alignment horizontal="right"/>
    </xf>
    <xf numFmtId="170" fontId="97" fillId="0" borderId="83" xfId="355" applyNumberFormat="1" applyFont="1" applyBorder="1" applyAlignment="1" applyProtection="1">
      <alignment horizontal="right"/>
      <protection locked="0"/>
    </xf>
    <xf numFmtId="170" fontId="12" fillId="40" borderId="89" xfId="355" applyNumberFormat="1" applyFont="1" applyFill="1" applyBorder="1" applyAlignment="1">
      <alignment horizontal="right"/>
    </xf>
    <xf numFmtId="170" fontId="79" fillId="40" borderId="80" xfId="355" applyNumberFormat="1" applyFont="1" applyFill="1" applyBorder="1" applyAlignment="1">
      <alignment horizontal="center"/>
    </xf>
    <xf numFmtId="170" fontId="79" fillId="40" borderId="80" xfId="355" applyNumberFormat="1" applyFont="1" applyFill="1" applyBorder="1" applyAlignment="1">
      <alignment horizontal="center" vertical="center"/>
    </xf>
    <xf numFmtId="170" fontId="75" fillId="0" borderId="0" xfId="355" applyNumberFormat="1" applyFont="1"/>
    <xf numFmtId="170" fontId="75" fillId="39" borderId="76" xfId="355" quotePrefix="1" applyNumberFormat="1" applyFont="1" applyFill="1" applyBorder="1" applyAlignment="1">
      <alignment horizontal="center" vertical="center"/>
    </xf>
    <xf numFmtId="170" fontId="75" fillId="39" borderId="77" xfId="355" quotePrefix="1" applyNumberFormat="1" applyFont="1" applyFill="1" applyBorder="1" applyAlignment="1">
      <alignment horizontal="center" vertical="center"/>
    </xf>
    <xf numFmtId="170" fontId="75" fillId="39" borderId="80" xfId="355" applyNumberFormat="1" applyFont="1" applyFill="1" applyBorder="1"/>
    <xf numFmtId="170" fontId="75" fillId="39" borderId="77" xfId="355" applyNumberFormat="1" applyFont="1" applyFill="1" applyBorder="1"/>
    <xf numFmtId="170" fontId="75" fillId="39" borderId="89" xfId="355" applyNumberFormat="1" applyFont="1" applyFill="1" applyBorder="1"/>
    <xf numFmtId="170" fontId="111" fillId="45" borderId="1" xfId="355" applyNumberFormat="1" applyFont="1" applyFill="1" applyBorder="1" applyAlignment="1">
      <alignment vertical="center" wrapText="1"/>
    </xf>
    <xf numFmtId="170" fontId="114" fillId="45" borderId="1" xfId="355" applyNumberFormat="1" applyFont="1" applyFill="1" applyBorder="1" applyAlignment="1">
      <alignment vertical="center" wrapText="1"/>
    </xf>
    <xf numFmtId="170" fontId="113" fillId="45" borderId="1" xfId="355" applyNumberFormat="1" applyFont="1" applyFill="1" applyBorder="1" applyAlignment="1">
      <alignment vertical="center" wrapText="1"/>
    </xf>
    <xf numFmtId="170" fontId="121" fillId="39" borderId="1" xfId="355" applyNumberFormat="1" applyFont="1" applyFill="1" applyBorder="1" applyAlignment="1">
      <alignment vertical="center" wrapText="1"/>
    </xf>
    <xf numFmtId="170" fontId="111" fillId="45" borderId="4" xfId="355" applyNumberFormat="1" applyFont="1" applyFill="1" applyBorder="1" applyAlignment="1">
      <alignment vertical="center" wrapText="1"/>
    </xf>
    <xf numFmtId="170" fontId="111" fillId="44" borderId="1" xfId="355" applyNumberFormat="1" applyFont="1" applyFill="1" applyBorder="1" applyAlignment="1">
      <alignment vertical="center" wrapText="1"/>
    </xf>
    <xf numFmtId="170" fontId="121" fillId="39" borderId="4" xfId="355" applyNumberFormat="1" applyFont="1" applyFill="1" applyBorder="1" applyAlignment="1">
      <alignment vertical="center" wrapText="1"/>
    </xf>
    <xf numFmtId="170" fontId="7" fillId="32" borderId="1" xfId="355" applyNumberFormat="1" applyFont="1" applyFill="1" applyBorder="1" applyAlignment="1">
      <alignment vertical="center"/>
    </xf>
    <xf numFmtId="0" fontId="128" fillId="0" borderId="0" xfId="0" applyFont="1" applyFill="1" applyAlignment="1">
      <alignment vertical="center"/>
    </xf>
    <xf numFmtId="0" fontId="74" fillId="2" borderId="1" xfId="0" applyFont="1" applyFill="1" applyBorder="1" applyAlignment="1">
      <alignment horizontal="center" vertical="center" wrapText="1"/>
    </xf>
    <xf numFmtId="0" fontId="129" fillId="0" borderId="0" xfId="359" applyFont="1"/>
    <xf numFmtId="0" fontId="78" fillId="3" borderId="0" xfId="359" applyFont="1" applyFill="1"/>
    <xf numFmtId="0" fontId="13" fillId="0" borderId="0" xfId="359" applyFont="1"/>
    <xf numFmtId="0" fontId="13" fillId="2" borderId="69" xfId="359" applyFont="1" applyFill="1" applyBorder="1"/>
    <xf numFmtId="0" fontId="13" fillId="2" borderId="69" xfId="359" applyFont="1" applyFill="1" applyBorder="1" applyAlignment="1">
      <alignment vertical="center"/>
    </xf>
    <xf numFmtId="0" fontId="110" fillId="0" borderId="0" xfId="359" applyFont="1"/>
    <xf numFmtId="0" fontId="75" fillId="0" borderId="0" xfId="359" applyFont="1"/>
    <xf numFmtId="0" fontId="77" fillId="3" borderId="0" xfId="359" applyFont="1" applyFill="1" applyBorder="1" applyAlignment="1">
      <alignment horizontal="left" vertical="center" indent="5"/>
    </xf>
    <xf numFmtId="0" fontId="74" fillId="0" borderId="1" xfId="0" applyFont="1" applyBorder="1" applyAlignment="1">
      <alignment vertical="center" wrapText="1"/>
    </xf>
    <xf numFmtId="0" fontId="0" fillId="0" borderId="1" xfId="0" applyBorder="1" applyAlignment="1">
      <alignment vertical="center" wrapText="1"/>
    </xf>
    <xf numFmtId="0" fontId="131" fillId="0" borderId="0" xfId="0" applyFont="1" applyAlignment="1">
      <alignment horizontal="center" vertical="center"/>
    </xf>
    <xf numFmtId="0" fontId="12" fillId="51" borderId="0" xfId="0" applyFont="1" applyFill="1" applyAlignment="1">
      <alignment vertical="center"/>
    </xf>
    <xf numFmtId="0" fontId="12" fillId="51" borderId="0" xfId="0" applyFont="1" applyFill="1" applyAlignment="1">
      <alignment horizontal="left" vertical="center" wrapText="1"/>
    </xf>
    <xf numFmtId="49" fontId="5" fillId="2" borderId="0" xfId="2" applyNumberFormat="1" applyFont="1" applyFill="1" applyAlignment="1">
      <alignment horizontal="left"/>
    </xf>
    <xf numFmtId="0" fontId="110" fillId="2" borderId="1" xfId="359" quotePrefix="1" applyFont="1" applyFill="1" applyBorder="1" applyAlignment="1">
      <alignment horizontal="center" vertical="center"/>
    </xf>
    <xf numFmtId="1" fontId="12" fillId="0" borderId="1" xfId="359" applyNumberFormat="1" applyFont="1" applyBorder="1" applyAlignment="1" applyProtection="1">
      <alignment horizontal="right"/>
      <protection locked="0"/>
    </xf>
    <xf numFmtId="1" fontId="12" fillId="31" borderId="1" xfId="359" applyNumberFormat="1" applyFont="1" applyFill="1" applyBorder="1" applyAlignment="1" applyProtection="1">
      <alignment horizontal="right"/>
      <protection locked="0"/>
    </xf>
    <xf numFmtId="170" fontId="12" fillId="39" borderId="1" xfId="355" applyNumberFormat="1" applyFont="1" applyFill="1" applyBorder="1" applyAlignment="1">
      <alignment horizontal="right"/>
    </xf>
    <xf numFmtId="170" fontId="12" fillId="31" borderId="1" xfId="355" applyNumberFormat="1" applyFont="1" applyFill="1" applyBorder="1" applyAlignment="1" applyProtection="1">
      <alignment horizontal="right"/>
      <protection locked="0"/>
    </xf>
    <xf numFmtId="3" fontId="12" fillId="51" borderId="0" xfId="0" applyNumberFormat="1" applyFont="1" applyFill="1" applyBorder="1" applyAlignment="1" applyProtection="1">
      <alignment vertical="center"/>
      <protection locked="0"/>
    </xf>
    <xf numFmtId="170" fontId="11" fillId="51" borderId="0" xfId="355" applyNumberFormat="1" applyFont="1" applyFill="1" applyAlignment="1">
      <alignment vertical="center"/>
    </xf>
    <xf numFmtId="170" fontId="12" fillId="51" borderId="0" xfId="355" applyNumberFormat="1" applyFont="1" applyFill="1" applyAlignment="1">
      <alignment vertical="center"/>
    </xf>
    <xf numFmtId="170" fontId="11" fillId="52" borderId="71" xfId="355" applyNumberFormat="1" applyFont="1" applyFill="1" applyBorder="1" applyAlignment="1">
      <alignment horizontal="right" vertical="center" wrapText="1"/>
    </xf>
    <xf numFmtId="170" fontId="69" fillId="51" borderId="0" xfId="355" applyNumberFormat="1" applyFont="1" applyFill="1" applyAlignment="1">
      <alignment vertical="center"/>
    </xf>
    <xf numFmtId="170" fontId="68" fillId="52" borderId="0" xfId="355" applyNumberFormat="1" applyFont="1" applyFill="1" applyAlignment="1">
      <alignment horizontal="right" vertical="center" wrapText="1"/>
    </xf>
    <xf numFmtId="0" fontId="11" fillId="38" borderId="72" xfId="0" applyFont="1" applyFill="1" applyBorder="1" applyAlignment="1">
      <alignment horizontal="left" vertical="center"/>
    </xf>
    <xf numFmtId="0" fontId="13" fillId="3" borderId="0" xfId="0" applyFont="1" applyFill="1" applyAlignment="1">
      <alignment vertical="center"/>
    </xf>
    <xf numFmtId="0" fontId="75" fillId="3" borderId="0" xfId="0" applyFont="1" applyFill="1"/>
    <xf numFmtId="0" fontId="124" fillId="51" borderId="0" xfId="0" quotePrefix="1" applyFont="1" applyFill="1" applyAlignment="1">
      <alignment horizontal="center" vertical="center" wrapText="1"/>
    </xf>
    <xf numFmtId="0" fontId="12" fillId="39" borderId="1" xfId="361" quotePrefix="1" applyNumberFormat="1" applyFont="1" applyFill="1" applyBorder="1" applyAlignment="1">
      <alignment horizontal="center" wrapText="1"/>
    </xf>
    <xf numFmtId="0" fontId="80" fillId="2" borderId="1" xfId="157" applyFont="1" applyFill="1" applyBorder="1" applyAlignment="1">
      <alignment horizontal="center" vertical="center" wrapText="1"/>
    </xf>
    <xf numFmtId="3" fontId="69" fillId="39" borderId="1" xfId="361" quotePrefix="1" applyNumberFormat="1" applyFont="1" applyFill="1" applyBorder="1" applyAlignment="1">
      <alignment horizontal="center" wrapText="1"/>
    </xf>
    <xf numFmtId="3" fontId="69" fillId="51" borderId="0" xfId="0" applyNumberFormat="1" applyFont="1" applyFill="1" applyAlignment="1">
      <alignment horizontal="justify" vertical="top" wrapText="1"/>
    </xf>
    <xf numFmtId="0" fontId="69" fillId="39" borderId="1" xfId="361" quotePrefix="1" applyNumberFormat="1" applyFont="1" applyFill="1" applyBorder="1" applyAlignment="1">
      <alignment horizontal="center" wrapText="1"/>
    </xf>
    <xf numFmtId="0" fontId="75"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0" borderId="68" xfId="0" applyFont="1" applyBorder="1" applyAlignment="1" applyProtection="1">
      <alignment vertical="center"/>
      <protection hidden="1"/>
    </xf>
    <xf numFmtId="0" fontId="75" fillId="0" borderId="69" xfId="0" applyFont="1" applyBorder="1" applyAlignment="1" applyProtection="1">
      <alignment vertical="center"/>
      <protection hidden="1"/>
    </xf>
    <xf numFmtId="0" fontId="75" fillId="0" borderId="70" xfId="0" applyFont="1" applyBorder="1" applyAlignment="1" applyProtection="1">
      <alignment vertical="center"/>
      <protection hidden="1"/>
    </xf>
    <xf numFmtId="0" fontId="75" fillId="0" borderId="13" xfId="0" applyFont="1" applyBorder="1" applyAlignment="1" applyProtection="1">
      <alignment vertical="center"/>
      <protection hidden="1"/>
    </xf>
    <xf numFmtId="0" fontId="75" fillId="0" borderId="0" xfId="0" applyFont="1" applyBorder="1" applyAlignment="1" applyProtection="1">
      <alignment vertical="center"/>
      <protection hidden="1"/>
    </xf>
    <xf numFmtId="0" fontId="75" fillId="0" borderId="14" xfId="0" applyFont="1" applyBorder="1" applyAlignment="1" applyProtection="1">
      <alignment vertical="center"/>
      <protection hidden="1"/>
    </xf>
    <xf numFmtId="0" fontId="13" fillId="0" borderId="13" xfId="0" applyFont="1" applyBorder="1" applyAlignment="1" applyProtection="1">
      <alignment vertical="center"/>
      <protection hidden="1"/>
    </xf>
    <xf numFmtId="0" fontId="75" fillId="0" borderId="13" xfId="0" applyFont="1" applyFill="1" applyBorder="1" applyAlignment="1" applyProtection="1">
      <alignment vertical="center"/>
      <protection hidden="1"/>
    </xf>
    <xf numFmtId="0" fontId="75" fillId="0" borderId="0" xfId="0" applyFont="1" applyFill="1" applyAlignment="1" applyProtection="1">
      <alignment vertical="center"/>
      <protection hidden="1"/>
    </xf>
    <xf numFmtId="0" fontId="13" fillId="0" borderId="13" xfId="0" applyFont="1" applyBorder="1" applyAlignment="1" applyProtection="1">
      <alignment horizontal="center" vertical="center"/>
      <protection hidden="1"/>
    </xf>
    <xf numFmtId="0" fontId="13" fillId="0" borderId="0" xfId="0" applyFont="1" applyBorder="1" applyAlignment="1" applyProtection="1">
      <alignment vertical="center" wrapText="1"/>
      <protection hidden="1"/>
    </xf>
    <xf numFmtId="0" fontId="133" fillId="0" borderId="13" xfId="0" applyFont="1" applyBorder="1" applyAlignment="1" applyProtection="1">
      <alignment vertical="center"/>
      <protection hidden="1"/>
    </xf>
    <xf numFmtId="0" fontId="75" fillId="0" borderId="40" xfId="0" applyFont="1" applyBorder="1" applyAlignment="1" applyProtection="1">
      <alignment vertical="center"/>
      <protection hidden="1"/>
    </xf>
    <xf numFmtId="0" fontId="75" fillId="0" borderId="75" xfId="0" applyFont="1" applyBorder="1" applyAlignment="1" applyProtection="1">
      <alignment vertical="center"/>
      <protection hidden="1"/>
    </xf>
    <xf numFmtId="0" fontId="75" fillId="0" borderId="10" xfId="0" applyFont="1" applyBorder="1" applyAlignment="1" applyProtection="1">
      <alignment vertical="center"/>
      <protection hidden="1"/>
    </xf>
    <xf numFmtId="0" fontId="12" fillId="37" borderId="1" xfId="0" applyFont="1" applyFill="1" applyBorder="1" applyAlignment="1" applyProtection="1">
      <alignment vertical="center" wrapText="1"/>
    </xf>
    <xf numFmtId="170" fontId="12" fillId="0" borderId="51" xfId="355" applyNumberFormat="1" applyFont="1" applyBorder="1" applyProtection="1">
      <protection locked="0"/>
    </xf>
    <xf numFmtId="170" fontId="12" fillId="0" borderId="51" xfId="355" applyNumberFormat="1" applyFont="1" applyFill="1" applyBorder="1" applyProtection="1">
      <protection locked="0"/>
    </xf>
    <xf numFmtId="170" fontId="12" fillId="0" borderId="52" xfId="355" applyNumberFormat="1" applyFont="1" applyFill="1" applyBorder="1" applyProtection="1">
      <protection locked="0"/>
    </xf>
    <xf numFmtId="170" fontId="12" fillId="0" borderId="52" xfId="355" applyNumberFormat="1" applyFont="1" applyFill="1" applyBorder="1" applyAlignment="1" applyProtection="1">
      <alignment wrapText="1"/>
      <protection locked="0"/>
    </xf>
    <xf numFmtId="170" fontId="12" fillId="0" borderId="53" xfId="355" applyNumberFormat="1" applyFont="1" applyFill="1" applyBorder="1" applyAlignment="1" applyProtection="1">
      <alignment wrapText="1"/>
      <protection locked="0"/>
    </xf>
    <xf numFmtId="170" fontId="12" fillId="0" borderId="50" xfId="355" applyNumberFormat="1" applyFont="1" applyBorder="1" applyAlignment="1" applyProtection="1">
      <alignment vertical="center"/>
      <protection locked="0"/>
    </xf>
    <xf numFmtId="170" fontId="12" fillId="0" borderId="51" xfId="355" applyNumberFormat="1" applyFont="1" applyBorder="1" applyAlignment="1" applyProtection="1">
      <alignment vertical="center"/>
      <protection locked="0"/>
    </xf>
    <xf numFmtId="170" fontId="12" fillId="0" borderId="53" xfId="355" applyNumberFormat="1" applyFont="1" applyBorder="1" applyAlignment="1" applyProtection="1">
      <alignment vertical="center"/>
      <protection locked="0"/>
    </xf>
    <xf numFmtId="170" fontId="12" fillId="0" borderId="1" xfId="355" applyNumberFormat="1" applyFont="1" applyFill="1" applyBorder="1" applyAlignment="1" applyProtection="1">
      <alignment vertical="center"/>
      <protection locked="0"/>
    </xf>
    <xf numFmtId="170" fontId="12" fillId="0" borderId="1" xfId="355" applyNumberFormat="1" applyFont="1" applyBorder="1" applyAlignment="1" applyProtection="1">
      <alignment vertical="center"/>
      <protection locked="0"/>
    </xf>
    <xf numFmtId="170" fontId="7" fillId="39" borderId="1" xfId="355" applyNumberFormat="1" applyFont="1" applyFill="1" applyBorder="1" applyProtection="1">
      <protection hidden="1"/>
    </xf>
    <xf numFmtId="170" fontId="7" fillId="49" borderId="1" xfId="355" applyNumberFormat="1" applyFont="1" applyFill="1" applyBorder="1" applyProtection="1">
      <protection hidden="1"/>
    </xf>
    <xf numFmtId="170" fontId="7" fillId="0" borderId="1" xfId="355" applyNumberFormat="1" applyFont="1" applyFill="1" applyBorder="1" applyAlignment="1" applyProtection="1">
      <alignment vertical="center"/>
      <protection locked="0"/>
    </xf>
    <xf numFmtId="170" fontId="7" fillId="0" borderId="8" xfId="355" applyNumberFormat="1" applyFont="1" applyBorder="1" applyAlignment="1" applyProtection="1">
      <alignment vertical="center"/>
      <protection locked="0"/>
    </xf>
    <xf numFmtId="170" fontId="7" fillId="0" borderId="1" xfId="355" applyNumberFormat="1" applyFont="1" applyBorder="1" applyAlignment="1" applyProtection="1">
      <alignment vertical="center"/>
      <protection locked="0"/>
    </xf>
    <xf numFmtId="170" fontId="125" fillId="32" borderId="8" xfId="355" applyNumberFormat="1" applyFont="1" applyFill="1" applyBorder="1" applyAlignment="1" applyProtection="1">
      <alignment vertical="center"/>
      <protection hidden="1"/>
    </xf>
    <xf numFmtId="170" fontId="7" fillId="0" borderId="1" xfId="355" applyNumberFormat="1" applyFont="1" applyFill="1" applyBorder="1" applyProtection="1">
      <protection locked="0"/>
    </xf>
    <xf numFmtId="170" fontId="8" fillId="0" borderId="1" xfId="355" applyNumberFormat="1" applyFont="1" applyFill="1" applyBorder="1" applyAlignment="1" applyProtection="1">
      <alignment vertical="center"/>
      <protection locked="0"/>
    </xf>
    <xf numFmtId="170" fontId="12" fillId="0" borderId="1" xfId="355" applyNumberFormat="1" applyFont="1" applyFill="1" applyBorder="1" applyProtection="1">
      <protection locked="0"/>
    </xf>
    <xf numFmtId="170" fontId="12" fillId="0" borderId="1" xfId="355" applyNumberFormat="1" applyFont="1" applyBorder="1" applyProtection="1">
      <protection locked="0"/>
    </xf>
    <xf numFmtId="170" fontId="7" fillId="0" borderId="1" xfId="355" applyNumberFormat="1" applyFont="1" applyBorder="1" applyProtection="1">
      <protection locked="0"/>
    </xf>
    <xf numFmtId="170" fontId="125" fillId="39" borderId="1" xfId="355" applyNumberFormat="1" applyFont="1" applyFill="1" applyBorder="1" applyProtection="1">
      <protection hidden="1"/>
    </xf>
    <xf numFmtId="170" fontId="125" fillId="0" borderId="1" xfId="355" applyNumberFormat="1" applyFont="1" applyFill="1" applyBorder="1" applyProtection="1">
      <protection locked="0"/>
    </xf>
    <xf numFmtId="170" fontId="125" fillId="0" borderId="1" xfId="355" applyNumberFormat="1" applyFont="1" applyBorder="1" applyProtection="1">
      <protection locked="0"/>
    </xf>
    <xf numFmtId="0" fontId="7" fillId="0" borderId="1" xfId="0" applyFont="1" applyBorder="1" applyProtection="1">
      <protection locked="0"/>
    </xf>
    <xf numFmtId="170" fontId="2" fillId="0" borderId="1" xfId="355" applyNumberFormat="1" applyFont="1" applyBorder="1" applyAlignment="1" applyProtection="1">
      <alignment vertical="center" wrapText="1"/>
      <protection locked="0"/>
    </xf>
    <xf numFmtId="170" fontId="2" fillId="0" borderId="1" xfId="355" applyNumberFormat="1" applyFont="1" applyBorder="1" applyAlignment="1" applyProtection="1">
      <alignment vertical="center"/>
      <protection locked="0"/>
    </xf>
    <xf numFmtId="0" fontId="2" fillId="0" borderId="1" xfId="2" applyFont="1" applyFill="1" applyBorder="1" applyProtection="1">
      <protection locked="0"/>
    </xf>
    <xf numFmtId="0" fontId="1" fillId="0" borderId="1" xfId="2" applyFont="1" applyFill="1" applyBorder="1" applyProtection="1">
      <protection locked="0"/>
    </xf>
    <xf numFmtId="10" fontId="2" fillId="49" borderId="1" xfId="354" applyNumberFormat="1" applyFont="1" applyFill="1" applyBorder="1" applyAlignment="1" applyProtection="1">
      <alignment vertical="center"/>
    </xf>
    <xf numFmtId="170" fontId="2" fillId="39" borderId="1" xfId="355" applyNumberFormat="1" applyFont="1" applyFill="1" applyBorder="1" applyAlignment="1" applyProtection="1">
      <alignment vertical="center" wrapText="1"/>
    </xf>
    <xf numFmtId="170" fontId="12" fillId="32" borderId="1" xfId="355" applyNumberFormat="1" applyFont="1" applyFill="1" applyBorder="1" applyAlignment="1" applyProtection="1">
      <alignment vertical="center"/>
    </xf>
    <xf numFmtId="170" fontId="7" fillId="39" borderId="1" xfId="355" applyNumberFormat="1" applyFont="1" applyFill="1" applyBorder="1" applyProtection="1"/>
    <xf numFmtId="170" fontId="7" fillId="49" borderId="1" xfId="355" applyNumberFormat="1" applyFont="1" applyFill="1" applyBorder="1" applyAlignment="1" applyProtection="1">
      <alignment wrapText="1"/>
    </xf>
    <xf numFmtId="170" fontId="7" fillId="49" borderId="1" xfId="355" applyNumberFormat="1" applyFont="1" applyFill="1" applyBorder="1" applyProtection="1"/>
    <xf numFmtId="0" fontId="7" fillId="4" borderId="1" xfId="0" applyFont="1" applyFill="1" applyBorder="1" applyAlignment="1" applyProtection="1">
      <alignment horizontal="center"/>
    </xf>
    <xf numFmtId="170" fontId="7" fillId="32" borderId="1" xfId="355" applyNumberFormat="1" applyFont="1" applyFill="1" applyBorder="1" applyProtection="1"/>
    <xf numFmtId="170" fontId="7" fillId="49" borderId="1" xfId="355" applyNumberFormat="1" applyFont="1" applyFill="1" applyBorder="1" applyAlignment="1" applyProtection="1">
      <alignment horizontal="right"/>
    </xf>
    <xf numFmtId="0" fontId="7" fillId="4" borderId="1" xfId="0" applyFont="1" applyFill="1" applyBorder="1" applyProtection="1"/>
    <xf numFmtId="170" fontId="12" fillId="49" borderId="1" xfId="355" applyNumberFormat="1" applyFont="1" applyFill="1" applyBorder="1" applyProtection="1"/>
    <xf numFmtId="170" fontId="12" fillId="39" borderId="1" xfId="355" applyNumberFormat="1" applyFont="1" applyFill="1" applyBorder="1" applyAlignment="1" applyProtection="1">
      <alignment vertical="center"/>
    </xf>
    <xf numFmtId="10" fontId="12" fillId="39" borderId="1" xfId="354" applyNumberFormat="1" applyFont="1" applyFill="1" applyBorder="1" applyAlignment="1" applyProtection="1">
      <alignment vertical="center"/>
    </xf>
    <xf numFmtId="10" fontId="12" fillId="49" borderId="1" xfId="354" applyNumberFormat="1" applyFont="1" applyFill="1" applyBorder="1" applyAlignment="1" applyProtection="1">
      <alignment vertical="center"/>
    </xf>
    <xf numFmtId="3" fontId="12" fillId="49" borderId="1" xfId="355" applyNumberFormat="1" applyFont="1" applyFill="1" applyBorder="1" applyAlignment="1" applyProtection="1">
      <alignment vertical="center"/>
    </xf>
    <xf numFmtId="0" fontId="1" fillId="0" borderId="36" xfId="2" applyFont="1" applyBorder="1" applyProtection="1">
      <protection locked="0"/>
    </xf>
    <xf numFmtId="0" fontId="2" fillId="0" borderId="2" xfId="2" applyFont="1" applyBorder="1" applyProtection="1">
      <protection locked="0"/>
    </xf>
    <xf numFmtId="0" fontId="2" fillId="0" borderId="110" xfId="2" applyFont="1" applyBorder="1" applyProtection="1">
      <protection locked="0"/>
    </xf>
    <xf numFmtId="0" fontId="2" fillId="0" borderId="107" xfId="2" applyFont="1" applyBorder="1" applyProtection="1">
      <protection locked="0"/>
    </xf>
    <xf numFmtId="0" fontId="1" fillId="0" borderId="5" xfId="2" applyFont="1" applyBorder="1" applyProtection="1">
      <protection locked="0"/>
    </xf>
    <xf numFmtId="0" fontId="2" fillId="0" borderId="1" xfId="2" applyFont="1" applyBorder="1" applyProtection="1">
      <protection locked="0"/>
    </xf>
    <xf numFmtId="0" fontId="2" fillId="0" borderId="11" xfId="2" applyFont="1" applyBorder="1" applyProtection="1">
      <protection locked="0"/>
    </xf>
    <xf numFmtId="0" fontId="2" fillId="0" borderId="108" xfId="2" applyFont="1" applyBorder="1" applyProtection="1">
      <protection locked="0"/>
    </xf>
    <xf numFmtId="170" fontId="2" fillId="0" borderId="36" xfId="355" applyNumberFormat="1" applyFont="1" applyBorder="1" applyProtection="1">
      <protection locked="0"/>
    </xf>
    <xf numFmtId="170" fontId="2" fillId="0" borderId="1" xfId="355" applyNumberFormat="1" applyFont="1" applyBorder="1" applyProtection="1">
      <protection locked="0"/>
    </xf>
    <xf numFmtId="170" fontId="2" fillId="0" borderId="110" xfId="355" applyNumberFormat="1" applyFont="1" applyBorder="1" applyProtection="1">
      <protection locked="0"/>
    </xf>
    <xf numFmtId="170" fontId="2" fillId="0" borderId="107" xfId="355" applyNumberFormat="1" applyFont="1" applyBorder="1" applyProtection="1">
      <protection locked="0"/>
    </xf>
    <xf numFmtId="0" fontId="1" fillId="0" borderId="2" xfId="2" applyFont="1" applyBorder="1" applyProtection="1">
      <protection locked="0"/>
    </xf>
    <xf numFmtId="0" fontId="1" fillId="0" borderId="1" xfId="2" applyFont="1" applyBorder="1" applyProtection="1">
      <protection locked="0"/>
    </xf>
    <xf numFmtId="10" fontId="2" fillId="0" borderId="37" xfId="354" applyNumberFormat="1" applyFont="1" applyFill="1" applyBorder="1" applyProtection="1">
      <protection locked="0"/>
    </xf>
    <xf numFmtId="10" fontId="2" fillId="0" borderId="16" xfId="354" applyNumberFormat="1" applyFont="1" applyFill="1" applyBorder="1" applyProtection="1">
      <protection locked="0"/>
    </xf>
    <xf numFmtId="0" fontId="1" fillId="0" borderId="107" xfId="2" applyFont="1" applyBorder="1" applyProtection="1">
      <protection locked="0"/>
    </xf>
    <xf numFmtId="0" fontId="1" fillId="0" borderId="108" xfId="2" applyFont="1" applyBorder="1" applyProtection="1">
      <protection locked="0"/>
    </xf>
    <xf numFmtId="10" fontId="2" fillId="0" borderId="1" xfId="354" applyNumberFormat="1" applyFont="1" applyBorder="1" applyProtection="1">
      <protection locked="0"/>
    </xf>
    <xf numFmtId="10" fontId="2" fillId="0" borderId="4" xfId="354" applyNumberFormat="1" applyFont="1" applyBorder="1" applyProtection="1">
      <protection locked="0"/>
    </xf>
    <xf numFmtId="170" fontId="2" fillId="0" borderId="108" xfId="355" applyNumberFormat="1" applyFont="1" applyBorder="1" applyProtection="1">
      <protection locked="0"/>
    </xf>
    <xf numFmtId="10" fontId="2" fillId="0" borderId="108" xfId="354" applyNumberFormat="1" applyFont="1" applyBorder="1" applyProtection="1">
      <protection locked="0"/>
    </xf>
    <xf numFmtId="10" fontId="2" fillId="0" borderId="109" xfId="354" applyNumberFormat="1" applyFont="1" applyBorder="1" applyProtection="1">
      <protection locked="0"/>
    </xf>
    <xf numFmtId="10" fontId="2" fillId="0" borderId="4" xfId="354" applyNumberFormat="1" applyFont="1" applyFill="1" applyBorder="1" applyAlignment="1" applyProtection="1">
      <alignment vertical="center"/>
      <protection locked="0"/>
    </xf>
    <xf numFmtId="10" fontId="2" fillId="0" borderId="111" xfId="354" applyNumberFormat="1" applyFont="1" applyFill="1" applyBorder="1" applyAlignment="1" applyProtection="1">
      <alignment vertical="center"/>
      <protection locked="0"/>
    </xf>
    <xf numFmtId="10" fontId="2" fillId="0" borderId="4" xfId="354" applyNumberFormat="1" applyFont="1" applyFill="1" applyBorder="1" applyAlignment="1" applyProtection="1">
      <protection locked="0"/>
    </xf>
    <xf numFmtId="10" fontId="2" fillId="0" borderId="111" xfId="354" applyNumberFormat="1" applyFont="1" applyFill="1" applyBorder="1" applyAlignment="1" applyProtection="1">
      <protection locked="0"/>
    </xf>
    <xf numFmtId="170" fontId="12" fillId="39" borderId="1" xfId="355" applyNumberFormat="1" applyFont="1" applyFill="1" applyBorder="1" applyAlignment="1" applyProtection="1">
      <alignment horizontal="right"/>
    </xf>
    <xf numFmtId="170" fontId="79" fillId="0" borderId="1" xfId="355" applyNumberFormat="1" applyFont="1" applyBorder="1" applyAlignment="1" applyProtection="1">
      <alignment vertical="center" wrapText="1"/>
      <protection locked="0"/>
    </xf>
    <xf numFmtId="170" fontId="111" fillId="43" borderId="1" xfId="355" applyNumberFormat="1" applyFont="1" applyFill="1" applyBorder="1" applyAlignment="1" applyProtection="1">
      <alignment vertical="center" wrapText="1"/>
      <protection locked="0"/>
    </xf>
    <xf numFmtId="170" fontId="7" fillId="0" borderId="0" xfId="355" applyNumberFormat="1" applyFont="1" applyBorder="1" applyProtection="1">
      <protection locked="0"/>
    </xf>
    <xf numFmtId="170" fontId="112" fillId="0" borderId="1" xfId="355" applyNumberFormat="1" applyFont="1" applyBorder="1" applyAlignment="1" applyProtection="1">
      <alignment vertical="center" wrapText="1"/>
      <protection locked="0"/>
    </xf>
    <xf numFmtId="170" fontId="111" fillId="0" borderId="1" xfId="355" applyNumberFormat="1" applyFont="1" applyBorder="1" applyAlignment="1" applyProtection="1">
      <alignment vertical="center" wrapText="1"/>
      <protection locked="0"/>
    </xf>
    <xf numFmtId="170" fontId="111" fillId="3" borderId="1" xfId="355" applyNumberFormat="1" applyFont="1" applyFill="1" applyBorder="1" applyAlignment="1" applyProtection="1">
      <alignment vertical="center" wrapText="1"/>
      <protection locked="0"/>
    </xf>
    <xf numFmtId="170" fontId="80" fillId="0" borderId="1" xfId="355" applyNumberFormat="1" applyFont="1" applyBorder="1" applyAlignment="1" applyProtection="1">
      <alignment vertical="center" wrapText="1"/>
      <protection locked="0"/>
    </xf>
    <xf numFmtId="170" fontId="115" fillId="0" borderId="1" xfId="355" applyNumberFormat="1" applyFont="1" applyBorder="1" applyAlignment="1" applyProtection="1">
      <alignment vertical="center" wrapText="1"/>
      <protection locked="0"/>
    </xf>
    <xf numFmtId="170" fontId="115" fillId="0" borderId="15" xfId="355" applyNumberFormat="1" applyFont="1" applyBorder="1" applyAlignment="1" applyProtection="1">
      <alignment vertical="center" wrapText="1"/>
      <protection locked="0"/>
    </xf>
    <xf numFmtId="170" fontId="80" fillId="0" borderId="15" xfId="355" applyNumberFormat="1" applyFont="1" applyBorder="1" applyAlignment="1" applyProtection="1">
      <alignment vertical="center" wrapText="1"/>
      <protection locked="0"/>
    </xf>
    <xf numFmtId="170" fontId="79" fillId="43" borderId="1" xfId="355" applyNumberFormat="1" applyFont="1" applyFill="1" applyBorder="1" applyAlignment="1" applyProtection="1">
      <alignment horizontal="center" vertical="center" wrapText="1"/>
      <protection locked="0"/>
    </xf>
    <xf numFmtId="170" fontId="79" fillId="0" borderId="1" xfId="355" applyNumberFormat="1" applyFont="1" applyBorder="1" applyAlignment="1" applyProtection="1">
      <alignment horizontal="center" vertical="center" wrapText="1"/>
      <protection locked="0"/>
    </xf>
    <xf numFmtId="170" fontId="111" fillId="0" borderId="4" xfId="355" applyNumberFormat="1" applyFont="1" applyBorder="1" applyAlignment="1" applyProtection="1">
      <alignment vertical="center" wrapText="1"/>
      <protection locked="0"/>
    </xf>
    <xf numFmtId="170" fontId="112" fillId="0" borderId="4" xfId="355" applyNumberFormat="1" applyFont="1" applyBorder="1" applyAlignment="1" applyProtection="1">
      <alignment vertical="center" wrapText="1"/>
      <protection locked="0"/>
    </xf>
    <xf numFmtId="170" fontId="75" fillId="0" borderId="79" xfId="355" quotePrefix="1" applyNumberFormat="1" applyFont="1" applyBorder="1" applyAlignment="1" applyProtection="1">
      <alignment horizontal="center" vertical="center"/>
      <protection locked="0"/>
    </xf>
    <xf numFmtId="170" fontId="75" fillId="0" borderId="80" xfId="355" quotePrefix="1" applyNumberFormat="1" applyFont="1" applyBorder="1" applyAlignment="1" applyProtection="1">
      <alignment horizontal="center" vertical="center"/>
      <protection locked="0"/>
    </xf>
    <xf numFmtId="170" fontId="75" fillId="0" borderId="88" xfId="355" quotePrefix="1" applyNumberFormat="1" applyFont="1" applyBorder="1" applyAlignment="1" applyProtection="1">
      <alignment horizontal="center" vertical="center"/>
      <protection locked="0"/>
    </xf>
    <xf numFmtId="170" fontId="75" fillId="0" borderId="89" xfId="355" quotePrefix="1" applyNumberFormat="1" applyFont="1" applyBorder="1" applyAlignment="1" applyProtection="1">
      <alignment horizontal="center" vertical="center"/>
      <protection locked="0"/>
    </xf>
    <xf numFmtId="170" fontId="75" fillId="0" borderId="80" xfId="355" applyNumberFormat="1" applyFont="1" applyBorder="1" applyProtection="1">
      <protection locked="0"/>
    </xf>
    <xf numFmtId="170" fontId="75" fillId="3" borderId="80" xfId="355" applyNumberFormat="1" applyFont="1" applyFill="1" applyBorder="1" applyProtection="1">
      <protection locked="0"/>
    </xf>
    <xf numFmtId="170" fontId="75" fillId="0" borderId="89" xfId="355" applyNumberFormat="1" applyFont="1" applyBorder="1" applyProtection="1">
      <protection locked="0"/>
    </xf>
    <xf numFmtId="170" fontId="75" fillId="3" borderId="77" xfId="355" applyNumberFormat="1" applyFont="1" applyFill="1" applyBorder="1" applyProtection="1">
      <protection locked="0"/>
    </xf>
    <xf numFmtId="170" fontId="75" fillId="3" borderId="78" xfId="355" applyNumberFormat="1" applyFont="1" applyFill="1" applyBorder="1" applyProtection="1">
      <protection locked="0"/>
    </xf>
    <xf numFmtId="170" fontId="75" fillId="3" borderId="81" xfId="355" applyNumberFormat="1" applyFont="1" applyFill="1" applyBorder="1" applyProtection="1">
      <protection locked="0"/>
    </xf>
    <xf numFmtId="170" fontId="75" fillId="0" borderId="77" xfId="355" quotePrefix="1" applyNumberFormat="1" applyFont="1" applyBorder="1" applyAlignment="1" applyProtection="1">
      <alignment horizontal="center" vertical="center"/>
      <protection locked="0"/>
    </xf>
    <xf numFmtId="3" fontId="12" fillId="40" borderId="77" xfId="157" applyNumberFormat="1" applyFont="1" applyFill="1" applyBorder="1" applyAlignment="1" applyProtection="1">
      <alignment horizontal="right"/>
    </xf>
    <xf numFmtId="170" fontId="12" fillId="39" borderId="80" xfId="355" applyNumberFormat="1" applyFont="1" applyFill="1" applyBorder="1" applyAlignment="1" applyProtection="1">
      <alignment horizontal="right"/>
    </xf>
    <xf numFmtId="170" fontId="12" fillId="39" borderId="81" xfId="355" applyNumberFormat="1" applyFont="1" applyFill="1" applyBorder="1" applyAlignment="1" applyProtection="1">
      <alignment horizontal="right"/>
    </xf>
    <xf numFmtId="3" fontId="12" fillId="40" borderId="80" xfId="157" applyNumberFormat="1" applyFont="1" applyFill="1" applyBorder="1" applyAlignment="1" applyProtection="1">
      <alignment horizontal="right"/>
    </xf>
    <xf numFmtId="3" fontId="12" fillId="41" borderId="81" xfId="157" applyNumberFormat="1" applyFont="1" applyFill="1" applyBorder="1" applyAlignment="1" applyProtection="1">
      <alignment horizontal="right"/>
    </xf>
    <xf numFmtId="3" fontId="12" fillId="42" borderId="80" xfId="157" applyNumberFormat="1" applyFont="1" applyFill="1" applyBorder="1" applyAlignment="1" applyProtection="1">
      <alignment horizontal="right"/>
    </xf>
    <xf numFmtId="3" fontId="12" fillId="42" borderId="81" xfId="157" applyNumberFormat="1" applyFont="1" applyFill="1" applyBorder="1" applyAlignment="1" applyProtection="1">
      <alignment horizontal="right"/>
    </xf>
    <xf numFmtId="0" fontId="90" fillId="0" borderId="76" xfId="5" quotePrefix="1" applyFont="1" applyBorder="1" applyAlignment="1" applyProtection="1">
      <alignment horizontal="center" vertical="center" wrapText="1"/>
      <protection locked="0"/>
    </xf>
    <xf numFmtId="0" fontId="90" fillId="0" borderId="77" xfId="5" quotePrefix="1" applyFont="1" applyBorder="1" applyAlignment="1" applyProtection="1">
      <alignment horizontal="center" vertical="center" wrapText="1"/>
      <protection locked="0"/>
    </xf>
    <xf numFmtId="0" fontId="90" fillId="0" borderId="77" xfId="5" applyFont="1" applyBorder="1" applyAlignment="1" applyProtection="1">
      <alignment horizontal="center" vertical="center" wrapText="1"/>
      <protection locked="0"/>
    </xf>
    <xf numFmtId="0" fontId="91" fillId="0" borderId="77" xfId="5" applyFont="1" applyBorder="1" applyAlignment="1" applyProtection="1">
      <alignment horizontal="left" vertical="center" wrapText="1"/>
      <protection locked="0"/>
    </xf>
    <xf numFmtId="0" fontId="89" fillId="0" borderId="77" xfId="5" applyFont="1" applyBorder="1" applyAlignment="1" applyProtection="1">
      <alignment horizontal="center" vertical="center" wrapText="1"/>
      <protection locked="0"/>
    </xf>
    <xf numFmtId="9" fontId="89" fillId="0" borderId="77" xfId="5" applyNumberFormat="1" applyFont="1" applyBorder="1" applyAlignment="1" applyProtection="1">
      <alignment horizontal="center" vertical="center"/>
      <protection locked="0"/>
    </xf>
    <xf numFmtId="0" fontId="75" fillId="0" borderId="80" xfId="5" applyFont="1" applyBorder="1" applyAlignment="1" applyProtection="1">
      <alignment wrapText="1"/>
      <protection locked="0"/>
    </xf>
    <xf numFmtId="0" fontId="90" fillId="0" borderId="79" xfId="5" quotePrefix="1" applyFont="1" applyBorder="1" applyAlignment="1" applyProtection="1">
      <alignment horizontal="center" vertical="center" wrapText="1"/>
      <protection locked="0"/>
    </xf>
    <xf numFmtId="0" fontId="90" fillId="0" borderId="80" xfId="5" quotePrefix="1" applyFont="1" applyBorder="1" applyAlignment="1" applyProtection="1">
      <alignment horizontal="center" vertical="center" wrapText="1"/>
      <protection locked="0"/>
    </xf>
    <xf numFmtId="0" fontId="75" fillId="0" borderId="80" xfId="7" applyFont="1" applyBorder="1" applyAlignment="1" applyProtection="1">
      <alignment wrapText="1"/>
      <protection locked="0"/>
    </xf>
    <xf numFmtId="0" fontId="75" fillId="0" borderId="79" xfId="5" applyFont="1" applyBorder="1" applyAlignment="1" applyProtection="1">
      <alignment wrapText="1"/>
      <protection locked="0"/>
    </xf>
    <xf numFmtId="0" fontId="75" fillId="0" borderId="80" xfId="5" applyFont="1" applyBorder="1" applyAlignment="1" applyProtection="1">
      <alignment vertical="center" wrapText="1"/>
      <protection locked="0"/>
    </xf>
    <xf numFmtId="3" fontId="12" fillId="47" borderId="78" xfId="157" applyNumberFormat="1" applyFont="1" applyFill="1" applyBorder="1" applyAlignment="1" applyProtection="1">
      <alignment horizontal="right"/>
      <protection locked="0"/>
    </xf>
    <xf numFmtId="0" fontId="89" fillId="0" borderId="77" xfId="5" applyFont="1" applyBorder="1" applyAlignment="1" applyProtection="1">
      <alignment vertical="center"/>
      <protection locked="0"/>
    </xf>
    <xf numFmtId="1" fontId="12" fillId="0" borderId="78" xfId="4" applyNumberFormat="1" applyFont="1" applyFill="1" applyBorder="1" applyAlignment="1" applyProtection="1">
      <alignment horizontal="right"/>
      <protection locked="0"/>
    </xf>
    <xf numFmtId="0" fontId="89" fillId="0" borderId="80" xfId="5" applyFont="1" applyBorder="1" applyAlignment="1" applyProtection="1">
      <alignment vertical="center"/>
      <protection locked="0"/>
    </xf>
    <xf numFmtId="0" fontId="90" fillId="0" borderId="95" xfId="6" quotePrefix="1" applyFont="1" applyBorder="1" applyAlignment="1" applyProtection="1">
      <alignment horizontal="center" vertical="center" wrapText="1"/>
      <protection locked="0"/>
    </xf>
    <xf numFmtId="0" fontId="75" fillId="0" borderId="84" xfId="5" applyFont="1" applyBorder="1" applyAlignment="1" applyProtection="1">
      <alignment wrapText="1"/>
      <protection locked="0"/>
    </xf>
    <xf numFmtId="0" fontId="75" fillId="0" borderId="77" xfId="6" applyFont="1" applyBorder="1" applyAlignment="1" applyProtection="1">
      <alignment wrapText="1"/>
      <protection locked="0"/>
    </xf>
    <xf numFmtId="0" fontId="75" fillId="0" borderId="80" xfId="6" applyFont="1" applyBorder="1" applyAlignment="1" applyProtection="1">
      <alignment wrapText="1"/>
      <protection locked="0"/>
    </xf>
    <xf numFmtId="0" fontId="75" fillId="0" borderId="98" xfId="6" applyFont="1" applyBorder="1" applyAlignment="1" applyProtection="1">
      <alignment wrapText="1"/>
      <protection locked="0"/>
    </xf>
    <xf numFmtId="0" fontId="75" fillId="0" borderId="89" xfId="6" applyFont="1" applyBorder="1" applyAlignment="1" applyProtection="1">
      <alignment wrapText="1"/>
      <protection locked="0"/>
    </xf>
    <xf numFmtId="0" fontId="75" fillId="0" borderId="76" xfId="6" applyFont="1" applyBorder="1" applyAlignment="1" applyProtection="1">
      <alignment wrapText="1"/>
      <protection locked="0"/>
    </xf>
    <xf numFmtId="0" fontId="75" fillId="0" borderId="77" xfId="6" applyFont="1" applyBorder="1" applyAlignment="1" applyProtection="1">
      <alignment vertical="center" wrapText="1"/>
      <protection locked="0"/>
    </xf>
    <xf numFmtId="0" fontId="75" fillId="0" borderId="88" xfId="6" applyFont="1" applyBorder="1" applyAlignment="1" applyProtection="1">
      <alignment wrapText="1"/>
      <protection locked="0"/>
    </xf>
    <xf numFmtId="0" fontId="75" fillId="0" borderId="89" xfId="6" applyFont="1" applyBorder="1" applyAlignment="1" applyProtection="1">
      <alignment vertical="center" wrapText="1"/>
      <protection locked="0"/>
    </xf>
    <xf numFmtId="0" fontId="75" fillId="0" borderId="97" xfId="6" applyFont="1" applyBorder="1" applyAlignment="1" applyProtection="1">
      <alignment wrapText="1"/>
      <protection locked="0"/>
    </xf>
    <xf numFmtId="0" fontId="75" fillId="0" borderId="98" xfId="6" applyFont="1" applyBorder="1" applyAlignment="1" applyProtection="1">
      <alignment vertical="center" wrapText="1"/>
      <protection locked="0"/>
    </xf>
    <xf numFmtId="0" fontId="75" fillId="0" borderId="80" xfId="6" applyFont="1" applyBorder="1" applyAlignment="1" applyProtection="1">
      <alignment vertical="center" wrapText="1"/>
      <protection locked="0"/>
    </xf>
    <xf numFmtId="0" fontId="75" fillId="0" borderId="79" xfId="6" applyFont="1" applyBorder="1" applyAlignment="1" applyProtection="1">
      <alignment wrapText="1"/>
      <protection locked="0"/>
    </xf>
    <xf numFmtId="0" fontId="75" fillId="2" borderId="2" xfId="4" quotePrefix="1" applyFont="1" applyFill="1" applyBorder="1" applyAlignment="1" applyProtection="1">
      <alignment horizontal="center" vertical="center"/>
    </xf>
    <xf numFmtId="170" fontId="79" fillId="39" borderId="77" xfId="355" applyNumberFormat="1" applyFont="1" applyFill="1" applyBorder="1" applyAlignment="1" applyProtection="1">
      <alignment horizontal="center"/>
    </xf>
    <xf numFmtId="1" fontId="12" fillId="54" borderId="80" xfId="4" applyNumberFormat="1" applyFont="1" applyFill="1" applyBorder="1" applyAlignment="1" applyProtection="1">
      <alignment horizontal="right"/>
    </xf>
    <xf numFmtId="170" fontId="79" fillId="39" borderId="77" xfId="355" applyNumberFormat="1" applyFont="1" applyFill="1" applyBorder="1" applyAlignment="1" applyProtection="1">
      <alignment horizontal="center" vertical="center"/>
    </xf>
    <xf numFmtId="170" fontId="79" fillId="39" borderId="81" xfId="355" applyNumberFormat="1" applyFont="1" applyFill="1" applyBorder="1" applyAlignment="1" applyProtection="1">
      <alignment vertical="center"/>
    </xf>
    <xf numFmtId="3" fontId="12" fillId="46" borderId="80" xfId="157" applyNumberFormat="1" applyFont="1" applyFill="1" applyBorder="1" applyAlignment="1" applyProtection="1">
      <alignment horizontal="right"/>
    </xf>
    <xf numFmtId="170" fontId="79" fillId="39" borderId="80" xfId="355" applyNumberFormat="1" applyFont="1" applyFill="1" applyBorder="1" applyAlignment="1" applyProtection="1">
      <alignment vertical="center"/>
    </xf>
    <xf numFmtId="0" fontId="79" fillId="5" borderId="81" xfId="4" applyFont="1" applyFill="1" applyBorder="1" applyAlignment="1" applyProtection="1">
      <alignment vertical="center"/>
    </xf>
    <xf numFmtId="170" fontId="79" fillId="5" borderId="80" xfId="355" applyNumberFormat="1" applyFont="1" applyFill="1" applyBorder="1" applyAlignment="1" applyProtection="1">
      <alignment vertical="center"/>
    </xf>
    <xf numFmtId="0" fontId="79" fillId="5" borderId="80" xfId="4" applyFont="1" applyFill="1" applyBorder="1" applyAlignment="1" applyProtection="1">
      <alignment vertical="center"/>
    </xf>
    <xf numFmtId="170" fontId="79" fillId="39" borderId="80" xfId="355" applyNumberFormat="1" applyFont="1" applyFill="1" applyBorder="1" applyAlignment="1" applyProtection="1">
      <alignment horizontal="right" vertical="center"/>
    </xf>
    <xf numFmtId="0" fontId="79" fillId="5" borderId="80" xfId="4" applyFont="1" applyFill="1" applyBorder="1" applyAlignment="1" applyProtection="1">
      <alignment horizontal="center" vertical="center"/>
    </xf>
    <xf numFmtId="49" fontId="75" fillId="2" borderId="2" xfId="4" applyNumberFormat="1" applyFont="1" applyFill="1" applyBorder="1" applyAlignment="1" applyProtection="1">
      <alignment horizontal="center" vertical="center"/>
    </xf>
    <xf numFmtId="0" fontId="79" fillId="5" borderId="80" xfId="4" applyFont="1" applyFill="1" applyBorder="1" applyAlignment="1" applyProtection="1">
      <alignment horizontal="center" vertical="center" wrapText="1"/>
    </xf>
    <xf numFmtId="0" fontId="79" fillId="2" borderId="6" xfId="157" applyFont="1" applyFill="1" applyBorder="1" applyAlignment="1" applyProtection="1">
      <alignment horizontal="left" vertical="center" indent="3"/>
    </xf>
    <xf numFmtId="16" fontId="79" fillId="2" borderId="7" xfId="157" quotePrefix="1" applyNumberFormat="1" applyFont="1" applyFill="1" applyBorder="1" applyAlignment="1" applyProtection="1">
      <alignment horizontal="left" vertical="center" indent="2"/>
    </xf>
    <xf numFmtId="0" fontId="79" fillId="2" borderId="7" xfId="157" applyFont="1" applyFill="1" applyBorder="1" applyAlignment="1" applyProtection="1">
      <alignment horizontal="left" vertical="center" indent="2"/>
    </xf>
    <xf numFmtId="0" fontId="81" fillId="2" borderId="8" xfId="157" applyFont="1" applyFill="1" applyBorder="1" applyAlignment="1" applyProtection="1">
      <alignment horizontal="left" vertical="center" indent="2"/>
    </xf>
    <xf numFmtId="49" fontId="75" fillId="2" borderId="2" xfId="4" quotePrefix="1" applyNumberFormat="1" applyFont="1" applyFill="1" applyBorder="1" applyAlignment="1" applyProtection="1">
      <alignment horizontal="center" vertical="center"/>
    </xf>
    <xf numFmtId="0" fontId="79" fillId="5" borderId="83" xfId="4" applyFont="1" applyFill="1" applyBorder="1" applyAlignment="1" applyProtection="1">
      <alignment horizontal="center" vertical="center" wrapText="1"/>
    </xf>
    <xf numFmtId="0" fontId="79" fillId="5" borderId="83" xfId="4" applyFont="1" applyFill="1" applyBorder="1" applyAlignment="1" applyProtection="1">
      <alignment horizontal="center" vertical="center"/>
    </xf>
    <xf numFmtId="0" fontId="79" fillId="5" borderId="85" xfId="4" applyFont="1" applyFill="1" applyBorder="1" applyAlignment="1" applyProtection="1">
      <alignment vertical="center"/>
    </xf>
    <xf numFmtId="49" fontId="75" fillId="2" borderId="2" xfId="4" applyNumberFormat="1" applyFont="1" applyFill="1" applyBorder="1" applyAlignment="1" applyProtection="1">
      <alignment horizontal="center" vertical="center" wrapText="1"/>
    </xf>
    <xf numFmtId="0" fontId="79" fillId="2" borderId="8" xfId="157" applyFont="1" applyFill="1" applyBorder="1" applyAlignment="1" applyProtection="1">
      <alignment horizontal="left" vertical="center" indent="2"/>
    </xf>
    <xf numFmtId="0" fontId="79" fillId="5" borderId="98" xfId="4" applyFont="1" applyFill="1" applyBorder="1" applyAlignment="1" applyProtection="1">
      <alignment horizontal="center" vertical="center" wrapText="1"/>
    </xf>
    <xf numFmtId="0" fontId="79" fillId="5" borderId="99" xfId="4" applyFont="1" applyFill="1" applyBorder="1" applyAlignment="1" applyProtection="1">
      <alignment vertical="center" wrapText="1"/>
    </xf>
    <xf numFmtId="0" fontId="80" fillId="2" borderId="6" xfId="4" applyFont="1" applyFill="1" applyBorder="1" applyAlignment="1" applyProtection="1">
      <alignment vertical="center"/>
    </xf>
    <xf numFmtId="0" fontId="79" fillId="2" borderId="7" xfId="4" applyFont="1" applyFill="1" applyBorder="1" applyAlignment="1" applyProtection="1">
      <alignment vertical="center"/>
    </xf>
    <xf numFmtId="0" fontId="79" fillId="2" borderId="8" xfId="4" applyFont="1" applyFill="1" applyBorder="1" applyAlignment="1" applyProtection="1">
      <alignment vertical="center"/>
    </xf>
    <xf numFmtId="49" fontId="79" fillId="5" borderId="77" xfId="4" applyNumberFormat="1" applyFont="1" applyFill="1" applyBorder="1" applyAlignment="1" applyProtection="1">
      <alignment horizontal="center"/>
    </xf>
    <xf numFmtId="49" fontId="79" fillId="5" borderId="78" xfId="4" applyNumberFormat="1" applyFont="1" applyFill="1" applyBorder="1" applyAlignment="1" applyProtection="1">
      <alignment horizontal="center"/>
    </xf>
    <xf numFmtId="49" fontId="79" fillId="5" borderId="80" xfId="4" applyNumberFormat="1" applyFont="1" applyFill="1" applyBorder="1" applyAlignment="1" applyProtection="1">
      <alignment horizontal="center"/>
    </xf>
    <xf numFmtId="49" fontId="79" fillId="5" borderId="81" xfId="4" applyNumberFormat="1" applyFont="1" applyFill="1" applyBorder="1" applyAlignment="1" applyProtection="1">
      <alignment horizontal="center"/>
    </xf>
    <xf numFmtId="49" fontId="79" fillId="5" borderId="98" xfId="4" applyNumberFormat="1" applyFont="1" applyFill="1" applyBorder="1" applyAlignment="1" applyProtection="1">
      <alignment horizontal="center"/>
    </xf>
    <xf numFmtId="49" fontId="79" fillId="5" borderId="99" xfId="4" applyNumberFormat="1" applyFont="1" applyFill="1" applyBorder="1" applyAlignment="1" applyProtection="1">
      <alignment horizontal="center"/>
    </xf>
    <xf numFmtId="0" fontId="79" fillId="2" borderId="7" xfId="8" applyFont="1" applyFill="1" applyBorder="1" applyAlignment="1" applyProtection="1">
      <alignment vertical="center"/>
    </xf>
    <xf numFmtId="0" fontId="79" fillId="2" borderId="8" xfId="8" applyFont="1" applyFill="1" applyBorder="1" applyAlignment="1" applyProtection="1">
      <alignment vertical="center"/>
    </xf>
    <xf numFmtId="170" fontId="79" fillId="39" borderId="77" xfId="355" applyNumberFormat="1" applyFont="1" applyFill="1" applyBorder="1" applyAlignment="1" applyProtection="1">
      <alignment horizontal="right" vertical="center"/>
    </xf>
    <xf numFmtId="0" fontId="79" fillId="5" borderId="77" xfId="4" applyFont="1" applyFill="1" applyBorder="1" applyAlignment="1" applyProtection="1">
      <alignment horizontal="center" vertical="center"/>
    </xf>
    <xf numFmtId="0" fontId="79" fillId="5" borderId="77" xfId="4" applyFont="1" applyFill="1" applyBorder="1" applyAlignment="1" applyProtection="1">
      <alignment vertical="center"/>
    </xf>
    <xf numFmtId="0" fontId="79" fillId="5" borderId="78" xfId="4" applyFont="1" applyFill="1" applyBorder="1" applyAlignment="1" applyProtection="1">
      <alignment vertical="center"/>
    </xf>
    <xf numFmtId="0" fontId="80" fillId="2" borderId="12" xfId="4" applyFont="1" applyFill="1" applyBorder="1" applyAlignment="1" applyProtection="1">
      <alignment vertical="center"/>
    </xf>
    <xf numFmtId="0" fontId="79" fillId="2" borderId="69" xfId="8" applyFont="1" applyFill="1" applyBorder="1" applyAlignment="1" applyProtection="1">
      <alignment vertical="center"/>
    </xf>
    <xf numFmtId="0" fontId="79" fillId="2" borderId="38" xfId="4" applyFont="1" applyFill="1" applyBorder="1" applyAlignment="1" applyProtection="1">
      <alignment vertical="center"/>
    </xf>
    <xf numFmtId="170" fontId="79" fillId="39" borderId="83" xfId="355" applyNumberFormat="1" applyFont="1" applyFill="1" applyBorder="1" applyAlignment="1" applyProtection="1">
      <alignment horizontal="right" vertical="center"/>
    </xf>
    <xf numFmtId="0" fontId="79" fillId="5" borderId="83" xfId="4" applyFont="1" applyFill="1" applyBorder="1" applyAlignment="1" applyProtection="1">
      <alignment vertical="center"/>
    </xf>
    <xf numFmtId="0" fontId="75" fillId="2" borderId="36" xfId="4" quotePrefix="1" applyFont="1" applyFill="1" applyBorder="1" applyAlignment="1" applyProtection="1">
      <alignment horizontal="center" vertical="center"/>
    </xf>
    <xf numFmtId="0" fontId="75" fillId="2" borderId="3" xfId="4" quotePrefix="1" applyFont="1" applyFill="1" applyBorder="1" applyAlignment="1" applyProtection="1">
      <alignment horizontal="center" vertical="center"/>
    </xf>
    <xf numFmtId="0" fontId="80" fillId="2" borderId="86" xfId="4" applyFont="1" applyFill="1" applyBorder="1" applyAlignment="1" applyProtection="1">
      <alignment vertical="center"/>
    </xf>
    <xf numFmtId="0" fontId="79" fillId="2" borderId="87" xfId="358" applyFont="1" applyFill="1" applyBorder="1" applyAlignment="1" applyProtection="1">
      <alignment horizontal="left" vertical="center"/>
    </xf>
    <xf numFmtId="0" fontId="75" fillId="2" borderId="87" xfId="358" applyFont="1" applyFill="1" applyBorder="1" applyAlignment="1" applyProtection="1">
      <alignment horizontal="left" vertical="center" wrapText="1"/>
    </xf>
    <xf numFmtId="0" fontId="75" fillId="2" borderId="17" xfId="4" applyFont="1" applyFill="1" applyBorder="1" applyAlignment="1" applyProtection="1">
      <alignment vertical="center"/>
    </xf>
    <xf numFmtId="170" fontId="79" fillId="39" borderId="89" xfId="355" applyNumberFormat="1" applyFont="1" applyFill="1" applyBorder="1" applyAlignment="1" applyProtection="1">
      <alignment horizontal="right" vertical="center"/>
    </xf>
    <xf numFmtId="0" fontId="79" fillId="5" borderId="89" xfId="4" applyFont="1" applyFill="1" applyBorder="1" applyAlignment="1" applyProtection="1">
      <alignment horizontal="center" vertical="center"/>
    </xf>
    <xf numFmtId="0" fontId="79" fillId="5" borderId="89" xfId="4" applyFont="1" applyFill="1" applyBorder="1" applyAlignment="1" applyProtection="1">
      <alignment vertical="center"/>
    </xf>
    <xf numFmtId="0" fontId="79" fillId="5" borderId="100" xfId="4" applyFont="1" applyFill="1" applyBorder="1" applyAlignment="1" applyProtection="1">
      <alignment vertical="center"/>
    </xf>
    <xf numFmtId="170" fontId="79" fillId="0" borderId="80" xfId="355" applyNumberFormat="1" applyFont="1" applyBorder="1" applyAlignment="1" applyProtection="1">
      <alignment horizontal="center" vertical="center"/>
      <protection locked="0"/>
    </xf>
    <xf numFmtId="170" fontId="79" fillId="0" borderId="80" xfId="355" applyNumberFormat="1" applyFont="1" applyBorder="1" applyAlignment="1" applyProtection="1">
      <alignment vertical="center"/>
      <protection locked="0"/>
    </xf>
    <xf numFmtId="170" fontId="79" fillId="0" borderId="80" xfId="355" applyNumberFormat="1" applyFont="1" applyFill="1" applyBorder="1" applyAlignment="1" applyProtection="1">
      <alignment vertical="center"/>
      <protection locked="0"/>
    </xf>
    <xf numFmtId="170" fontId="79" fillId="0" borderId="80" xfId="355" applyNumberFormat="1" applyFont="1" applyBorder="1" applyAlignment="1" applyProtection="1">
      <alignment horizontal="right" vertical="center"/>
      <protection locked="0"/>
    </xf>
    <xf numFmtId="170" fontId="79" fillId="0" borderId="83" xfId="355" applyNumberFormat="1" applyFont="1" applyBorder="1" applyAlignment="1" applyProtection="1">
      <alignment horizontal="right" vertical="center"/>
      <protection locked="0"/>
    </xf>
    <xf numFmtId="170" fontId="79" fillId="0" borderId="98" xfId="355" applyNumberFormat="1" applyFont="1" applyBorder="1" applyAlignment="1" applyProtection="1">
      <alignment horizontal="right" vertical="center" wrapText="1"/>
      <protection locked="0"/>
    </xf>
    <xf numFmtId="170" fontId="79" fillId="0" borderId="77" xfId="355" applyNumberFormat="1" applyFont="1" applyBorder="1" applyAlignment="1" applyProtection="1">
      <alignment vertical="center"/>
      <protection locked="0"/>
    </xf>
    <xf numFmtId="170" fontId="79" fillId="0" borderId="98" xfId="355" applyNumberFormat="1" applyFont="1" applyBorder="1" applyAlignment="1" applyProtection="1">
      <alignment vertical="center"/>
      <protection locked="0"/>
    </xf>
    <xf numFmtId="170" fontId="79" fillId="0" borderId="77" xfId="355" applyNumberFormat="1" applyFont="1" applyBorder="1" applyAlignment="1" applyProtection="1">
      <alignment horizontal="right" vertical="center"/>
      <protection locked="0"/>
    </xf>
    <xf numFmtId="170" fontId="79" fillId="0" borderId="89" xfId="355" applyNumberFormat="1" applyFont="1" applyBorder="1" applyAlignment="1" applyProtection="1">
      <alignment horizontal="right" vertical="center"/>
      <protection locked="0"/>
    </xf>
    <xf numFmtId="170" fontId="12" fillId="0" borderId="79" xfId="355" applyNumberFormat="1" applyFont="1" applyBorder="1" applyAlignment="1" applyProtection="1">
      <alignment horizontal="right" vertical="center"/>
      <protection locked="0"/>
    </xf>
    <xf numFmtId="170" fontId="12" fillId="0" borderId="80" xfId="355" applyNumberFormat="1" applyFont="1" applyBorder="1" applyAlignment="1" applyProtection="1">
      <alignment horizontal="right" vertical="center"/>
      <protection locked="0"/>
    </xf>
    <xf numFmtId="170" fontId="12" fillId="0" borderId="97" xfId="355" applyNumberFormat="1" applyFont="1" applyBorder="1" applyAlignment="1" applyProtection="1">
      <alignment horizontal="right" vertical="center"/>
      <protection locked="0"/>
    </xf>
    <xf numFmtId="170" fontId="12" fillId="0" borderId="98" xfId="355" applyNumberFormat="1" applyFont="1" applyBorder="1" applyAlignment="1" applyProtection="1">
      <alignment horizontal="right" vertical="center"/>
      <protection locked="0"/>
    </xf>
    <xf numFmtId="170" fontId="12" fillId="31" borderId="76" xfId="355" applyNumberFormat="1" applyFont="1" applyFill="1" applyBorder="1" applyAlignment="1" applyProtection="1">
      <alignment horizontal="right" vertical="center"/>
      <protection locked="0"/>
    </xf>
    <xf numFmtId="170" fontId="12" fillId="31" borderId="77" xfId="355" applyNumberFormat="1" applyFont="1" applyFill="1" applyBorder="1" applyAlignment="1" applyProtection="1">
      <alignment horizontal="right" vertical="center"/>
      <protection locked="0"/>
    </xf>
    <xf numFmtId="170" fontId="12" fillId="0" borderId="77" xfId="355" applyNumberFormat="1" applyFont="1" applyBorder="1" applyAlignment="1" applyProtection="1">
      <alignment horizontal="right" vertical="center"/>
      <protection locked="0"/>
    </xf>
    <xf numFmtId="170" fontId="12" fillId="31" borderId="97" xfId="355" applyNumberFormat="1" applyFont="1" applyFill="1" applyBorder="1" applyAlignment="1" applyProtection="1">
      <alignment horizontal="right" vertical="center"/>
      <protection locked="0"/>
    </xf>
    <xf numFmtId="170" fontId="12" fillId="31" borderId="98" xfId="355" applyNumberFormat="1" applyFont="1" applyFill="1" applyBorder="1" applyAlignment="1" applyProtection="1">
      <alignment horizontal="right" vertical="center"/>
      <protection locked="0"/>
    </xf>
    <xf numFmtId="170" fontId="12" fillId="0" borderId="83" xfId="355" applyNumberFormat="1" applyFont="1" applyBorder="1" applyAlignment="1" applyProtection="1">
      <alignment horizontal="right" vertical="center"/>
      <protection locked="0"/>
    </xf>
    <xf numFmtId="170" fontId="12" fillId="0" borderId="89" xfId="355" applyNumberFormat="1" applyFont="1" applyBorder="1" applyAlignment="1" applyProtection="1">
      <alignment horizontal="right" vertical="center"/>
      <protection locked="0"/>
    </xf>
    <xf numFmtId="14" fontId="11" fillId="38" borderId="72" xfId="0" applyNumberFormat="1" applyFont="1" applyFill="1" applyBorder="1" applyAlignment="1" applyProtection="1">
      <alignment horizontal="left" vertical="center"/>
      <protection locked="0"/>
    </xf>
    <xf numFmtId="0" fontId="11" fillId="38" borderId="72" xfId="0" applyFont="1" applyFill="1" applyBorder="1" applyAlignment="1" applyProtection="1">
      <alignment horizontal="center" vertical="center"/>
      <protection locked="0"/>
    </xf>
    <xf numFmtId="0" fontId="11" fillId="55" borderId="72" xfId="0" applyFont="1" applyFill="1" applyBorder="1" applyAlignment="1" applyProtection="1">
      <alignment horizontal="center" vertical="center"/>
    </xf>
    <xf numFmtId="169" fontId="12" fillId="35" borderId="1" xfId="0" applyNumberFormat="1" applyFont="1" applyFill="1" applyBorder="1" applyAlignment="1" applyProtection="1">
      <alignment horizontal="left" vertical="center" wrapText="1"/>
      <protection locked="0"/>
    </xf>
    <xf numFmtId="0" fontId="2" fillId="55" borderId="1" xfId="2" applyFont="1" applyFill="1" applyBorder="1" applyProtection="1">
      <protection locked="0"/>
    </xf>
    <xf numFmtId="0" fontId="2" fillId="55" borderId="1" xfId="2" applyFont="1" applyFill="1" applyBorder="1" applyAlignment="1" applyProtection="1">
      <alignment vertical="center" wrapText="1"/>
      <protection locked="0"/>
    </xf>
    <xf numFmtId="0" fontId="2" fillId="55" borderId="105" xfId="2" applyFont="1" applyFill="1" applyBorder="1" applyProtection="1">
      <protection locked="0"/>
    </xf>
    <xf numFmtId="0" fontId="2" fillId="55" borderId="37" xfId="2" applyFont="1" applyFill="1" applyBorder="1" applyProtection="1">
      <protection locked="0"/>
    </xf>
    <xf numFmtId="0" fontId="2" fillId="55" borderId="16" xfId="2" applyFont="1" applyFill="1" applyBorder="1" applyProtection="1">
      <protection locked="0"/>
    </xf>
    <xf numFmtId="0" fontId="2" fillId="55" borderId="70" xfId="2" applyFont="1" applyFill="1" applyBorder="1" applyProtection="1">
      <protection locked="0"/>
    </xf>
    <xf numFmtId="0" fontId="2" fillId="55" borderId="14" xfId="2" applyFont="1" applyFill="1" applyBorder="1" applyProtection="1">
      <protection locked="0"/>
    </xf>
    <xf numFmtId="0" fontId="2" fillId="55" borderId="15" xfId="2" applyFont="1" applyFill="1" applyBorder="1" applyProtection="1">
      <protection locked="0"/>
    </xf>
    <xf numFmtId="0" fontId="79" fillId="0" borderId="6" xfId="4" applyFont="1" applyBorder="1" applyAlignment="1">
      <alignment horizontal="left" vertical="center" indent="1"/>
    </xf>
    <xf numFmtId="0" fontId="75" fillId="2" borderId="20" xfId="4" applyFont="1" applyFill="1" applyBorder="1" applyAlignment="1">
      <alignment horizontal="center"/>
    </xf>
    <xf numFmtId="170" fontId="12" fillId="39" borderId="80" xfId="355" applyNumberFormat="1" applyFont="1" applyFill="1" applyBorder="1" applyAlignment="1" applyProtection="1">
      <alignment horizontal="right"/>
      <protection locked="0"/>
    </xf>
    <xf numFmtId="0" fontId="81" fillId="0" borderId="70" xfId="157" applyFont="1" applyBorder="1" applyAlignment="1">
      <alignment vertical="center"/>
    </xf>
    <xf numFmtId="0" fontId="80" fillId="2" borderId="70" xfId="8" applyFont="1" applyFill="1" applyBorder="1" applyAlignment="1">
      <alignment horizontal="center" vertical="center"/>
    </xf>
    <xf numFmtId="0" fontId="80" fillId="2" borderId="68" xfId="8" applyFont="1" applyFill="1" applyBorder="1" applyAlignment="1">
      <alignment horizontal="center" vertical="center"/>
    </xf>
    <xf numFmtId="49" fontId="79" fillId="2" borderId="70" xfId="157" quotePrefix="1" applyNumberFormat="1" applyFont="1" applyFill="1" applyBorder="1" applyAlignment="1">
      <alignment horizontal="center" vertical="center"/>
    </xf>
    <xf numFmtId="0" fontId="79" fillId="0" borderId="68" xfId="157" applyFont="1" applyBorder="1" applyAlignment="1">
      <alignment horizontal="left" vertical="center" indent="1"/>
    </xf>
    <xf numFmtId="0" fontId="79" fillId="41" borderId="100" xfId="157" applyFont="1" applyFill="1" applyBorder="1" applyAlignment="1">
      <alignment vertical="center"/>
    </xf>
    <xf numFmtId="170" fontId="79" fillId="49" borderId="80" xfId="355" applyNumberFormat="1" applyFont="1" applyFill="1" applyBorder="1" applyAlignment="1">
      <alignment vertical="center"/>
    </xf>
    <xf numFmtId="170" fontId="77" fillId="0" borderId="0" xfId="4" applyNumberFormat="1" applyFont="1" applyAlignment="1">
      <alignment horizontal="center"/>
    </xf>
    <xf numFmtId="0" fontId="1" fillId="55" borderId="1" xfId="2" applyFont="1" applyFill="1" applyBorder="1" applyAlignment="1" applyProtection="1">
      <alignment vertical="center" wrapText="1"/>
      <protection locked="0"/>
    </xf>
    <xf numFmtId="0" fontId="1" fillId="0" borderId="0" xfId="2" applyFont="1"/>
    <xf numFmtId="170" fontId="1" fillId="0" borderId="1" xfId="355" applyNumberFormat="1" applyFont="1" applyBorder="1" applyAlignment="1" applyProtection="1">
      <alignment vertical="center"/>
      <protection locked="0"/>
    </xf>
    <xf numFmtId="170" fontId="2" fillId="0" borderId="0" xfId="2" applyNumberFormat="1" applyFont="1"/>
    <xf numFmtId="14" fontId="1" fillId="0" borderId="1" xfId="355" applyNumberFormat="1" applyFont="1" applyBorder="1" applyAlignment="1" applyProtection="1">
      <alignment vertical="center" wrapText="1"/>
      <protection locked="0"/>
    </xf>
    <xf numFmtId="0" fontId="11" fillId="0" borderId="0" xfId="0" applyFont="1" applyAlignment="1">
      <alignment vertical="center" wrapText="1"/>
    </xf>
    <xf numFmtId="0" fontId="14" fillId="4" borderId="1" xfId="2" applyFont="1" applyFill="1" applyBorder="1" applyAlignment="1">
      <alignment horizontal="center" vertical="center" wrapText="1"/>
    </xf>
    <xf numFmtId="49" fontId="123" fillId="4" borderId="1" xfId="2" applyNumberFormat="1" applyFont="1" applyFill="1" applyBorder="1" applyAlignment="1">
      <alignment horizontal="center"/>
    </xf>
    <xf numFmtId="0" fontId="14" fillId="5" borderId="1" xfId="2" applyFont="1" applyFill="1" applyBorder="1" applyAlignment="1">
      <alignment horizontal="center" vertical="center" wrapText="1"/>
    </xf>
    <xf numFmtId="49" fontId="123" fillId="5" borderId="1" xfId="2" applyNumberFormat="1" applyFont="1" applyFill="1" applyBorder="1" applyAlignment="1">
      <alignment horizontal="center"/>
    </xf>
    <xf numFmtId="0" fontId="7" fillId="0" borderId="0" xfId="0" quotePrefix="1" applyFont="1" applyAlignment="1">
      <alignment horizontal="center" vertical="center"/>
    </xf>
    <xf numFmtId="0" fontId="7" fillId="0" borderId="0" xfId="0" quotePrefix="1" applyFont="1" applyBorder="1" applyAlignment="1">
      <alignment vertical="center" wrapText="1"/>
    </xf>
    <xf numFmtId="0" fontId="75" fillId="0" borderId="14" xfId="0" applyFont="1" applyBorder="1" applyAlignment="1" applyProtection="1">
      <alignment vertical="center" wrapText="1"/>
      <protection hidden="1"/>
    </xf>
    <xf numFmtId="0" fontId="75" fillId="0" borderId="14" xfId="0" applyFont="1" applyBorder="1" applyAlignment="1" applyProtection="1">
      <alignment vertical="top" wrapText="1"/>
      <protection hidden="1"/>
    </xf>
    <xf numFmtId="171" fontId="12" fillId="3" borderId="1" xfId="355" applyNumberFormat="1" applyFont="1" applyFill="1" applyBorder="1" applyAlignment="1" applyProtection="1">
      <alignment horizontal="left" vertical="center"/>
      <protection locked="0"/>
    </xf>
    <xf numFmtId="171" fontId="12" fillId="3" borderId="1" xfId="355" applyNumberFormat="1" applyFont="1" applyFill="1" applyBorder="1" applyAlignment="1" applyProtection="1">
      <alignment horizontal="left" vertical="center" wrapText="1"/>
      <protection locked="0"/>
    </xf>
    <xf numFmtId="171" fontId="12" fillId="35" borderId="9" xfId="355" applyNumberFormat="1" applyFont="1" applyFill="1" applyBorder="1" applyAlignment="1" applyProtection="1">
      <alignment horizontal="left" vertical="center" wrapText="1"/>
      <protection locked="0"/>
    </xf>
    <xf numFmtId="3" fontId="71" fillId="52" borderId="4" xfId="355" applyNumberFormat="1" applyFont="1" applyFill="1" applyBorder="1" applyAlignment="1">
      <alignment horizontal="right" vertical="center" wrapText="1"/>
    </xf>
    <xf numFmtId="3" fontId="71" fillId="52" borderId="1" xfId="355" applyNumberFormat="1" applyFont="1" applyFill="1" applyBorder="1" applyAlignment="1">
      <alignment horizontal="right" vertical="center" wrapText="1"/>
    </xf>
    <xf numFmtId="0" fontId="130" fillId="3" borderId="0" xfId="0" applyFont="1" applyFill="1" applyAlignment="1">
      <alignment vertical="center"/>
    </xf>
    <xf numFmtId="0" fontId="70" fillId="0" borderId="1" xfId="0" applyFont="1" applyFill="1" applyBorder="1" applyAlignment="1">
      <alignment vertical="center"/>
    </xf>
    <xf numFmtId="0" fontId="70" fillId="0" borderId="1" xfId="0" applyFont="1" applyFill="1" applyBorder="1" applyAlignment="1">
      <alignment vertical="center" wrapText="1"/>
    </xf>
    <xf numFmtId="0" fontId="136" fillId="0" borderId="0" xfId="359" applyFont="1"/>
    <xf numFmtId="0" fontId="135" fillId="0" borderId="0" xfId="359" applyFont="1"/>
    <xf numFmtId="0" fontId="137" fillId="0" borderId="0" xfId="0" applyFont="1"/>
    <xf numFmtId="0" fontId="138" fillId="0" borderId="0" xfId="359" applyFont="1"/>
    <xf numFmtId="0" fontId="140" fillId="0" borderId="0" xfId="0" applyFont="1" applyAlignment="1">
      <alignment vertical="center"/>
    </xf>
    <xf numFmtId="49" fontId="2" fillId="0" borderId="1" xfId="355" applyNumberFormat="1" applyFont="1" applyBorder="1" applyAlignment="1" applyProtection="1">
      <alignment vertical="center" wrapText="1"/>
      <protection locked="0"/>
    </xf>
    <xf numFmtId="49" fontId="1" fillId="0" borderId="1" xfId="355" applyNumberFormat="1" applyFont="1" applyBorder="1" applyAlignment="1" applyProtection="1">
      <alignment vertical="center" wrapText="1"/>
      <protection locked="0"/>
    </xf>
    <xf numFmtId="171" fontId="2" fillId="0" borderId="1" xfId="355" applyNumberFormat="1" applyFont="1" applyBorder="1" applyAlignment="1" applyProtection="1">
      <alignment vertical="center" wrapText="1"/>
      <protection locked="0"/>
    </xf>
    <xf numFmtId="171" fontId="1" fillId="0" borderId="1" xfId="355" applyNumberFormat="1" applyFont="1" applyBorder="1" applyAlignment="1" applyProtection="1">
      <alignment vertical="center" wrapText="1"/>
      <protection locked="0"/>
    </xf>
    <xf numFmtId="49" fontId="1" fillId="0" borderId="1" xfId="355" applyNumberFormat="1" applyFont="1" applyFill="1" applyBorder="1" applyAlignment="1" applyProtection="1">
      <alignment vertical="center" wrapText="1"/>
      <protection locked="0"/>
    </xf>
    <xf numFmtId="49" fontId="2" fillId="0" borderId="1" xfId="355" applyNumberFormat="1" applyFont="1" applyFill="1" applyBorder="1" applyAlignment="1" applyProtection="1">
      <alignment vertical="center" wrapText="1"/>
      <protection locked="0"/>
    </xf>
    <xf numFmtId="170" fontId="2" fillId="0" borderId="1" xfId="355" applyNumberFormat="1" applyFont="1" applyFill="1" applyBorder="1" applyAlignment="1" applyProtection="1">
      <alignment horizontal="center" vertical="center" wrapText="1"/>
    </xf>
    <xf numFmtId="0" fontId="12" fillId="52" borderId="0" xfId="0" applyFont="1" applyFill="1" applyAlignment="1">
      <alignment horizontal="left" vertical="center"/>
    </xf>
    <xf numFmtId="0" fontId="12" fillId="51" borderId="0" xfId="0" applyFont="1" applyFill="1" applyAlignment="1">
      <alignment vertical="center"/>
    </xf>
    <xf numFmtId="0" fontId="12" fillId="51" borderId="0" xfId="0" applyFont="1" applyFill="1" applyAlignment="1">
      <alignment horizontal="left" vertical="center" wrapText="1"/>
    </xf>
    <xf numFmtId="0" fontId="12" fillId="52" borderId="0" xfId="0" applyFont="1" applyFill="1" applyAlignment="1">
      <alignment vertical="center"/>
    </xf>
    <xf numFmtId="0" fontId="11" fillId="52" borderId="1" xfId="0" applyFont="1" applyFill="1" applyBorder="1" applyAlignment="1">
      <alignment horizontal="left" vertical="center"/>
    </xf>
    <xf numFmtId="0" fontId="11" fillId="51" borderId="6" xfId="0" applyFont="1" applyFill="1" applyBorder="1" applyAlignment="1">
      <alignment horizontal="left" vertical="center" wrapText="1"/>
    </xf>
    <xf numFmtId="0" fontId="11" fillId="51" borderId="7" xfId="0" applyFont="1" applyFill="1" applyBorder="1" applyAlignment="1">
      <alignment horizontal="left" vertical="center" wrapText="1"/>
    </xf>
    <xf numFmtId="0" fontId="11" fillId="51" borderId="8" xfId="0" applyFont="1" applyFill="1" applyBorder="1" applyAlignment="1">
      <alignment horizontal="left" vertical="center" wrapText="1"/>
    </xf>
    <xf numFmtId="3" fontId="12" fillId="3" borderId="6" xfId="0" applyNumberFormat="1" applyFont="1" applyFill="1" applyBorder="1" applyAlignment="1" applyProtection="1">
      <alignment horizontal="left" vertical="center" wrapText="1"/>
      <protection locked="0"/>
    </xf>
    <xf numFmtId="3" fontId="12" fillId="3" borderId="7" xfId="0" applyNumberFormat="1" applyFont="1" applyFill="1" applyBorder="1" applyAlignment="1" applyProtection="1">
      <alignment horizontal="left" vertical="center" wrapText="1"/>
      <protection locked="0"/>
    </xf>
    <xf numFmtId="3" fontId="12" fillId="3" borderId="8" xfId="0" applyNumberFormat="1" applyFont="1" applyFill="1" applyBorder="1" applyAlignment="1" applyProtection="1">
      <alignment horizontal="left" vertical="center" wrapText="1"/>
      <protection locked="0"/>
    </xf>
    <xf numFmtId="0" fontId="69" fillId="51" borderId="0" xfId="0" applyFont="1" applyFill="1" applyAlignment="1">
      <alignment horizontal="left" vertical="center"/>
    </xf>
    <xf numFmtId="0" fontId="70" fillId="51" borderId="0" xfId="0" applyFont="1" applyFill="1" applyAlignment="1">
      <alignment horizontal="left" vertical="center" wrapText="1"/>
    </xf>
    <xf numFmtId="0" fontId="11" fillId="51" borderId="0" xfId="0" applyFont="1" applyFill="1" applyAlignment="1">
      <alignment horizontal="left" vertical="center" wrapText="1"/>
    </xf>
    <xf numFmtId="0" fontId="12" fillId="37" borderId="6" xfId="0" applyFont="1" applyFill="1" applyBorder="1" applyAlignment="1" applyProtection="1">
      <alignment horizontal="left" vertical="center" wrapText="1"/>
      <protection locked="0"/>
    </xf>
    <xf numFmtId="0" fontId="12" fillId="37" borderId="8" xfId="0" applyFont="1" applyFill="1" applyBorder="1" applyAlignment="1" applyProtection="1">
      <alignment horizontal="left" vertical="center" wrapText="1"/>
      <protection locked="0"/>
    </xf>
    <xf numFmtId="3" fontId="122" fillId="50" borderId="6" xfId="0" applyNumberFormat="1" applyFont="1" applyFill="1" applyBorder="1" applyAlignment="1" applyProtection="1">
      <alignment horizontal="center" vertical="center" wrapText="1"/>
    </xf>
    <xf numFmtId="3" fontId="122" fillId="50" borderId="7" xfId="0" applyNumberFormat="1" applyFont="1" applyFill="1" applyBorder="1" applyAlignment="1" applyProtection="1">
      <alignment horizontal="center" vertical="center" wrapText="1"/>
    </xf>
    <xf numFmtId="3" fontId="122" fillId="50" borderId="8" xfId="0" applyNumberFormat="1" applyFont="1" applyFill="1" applyBorder="1" applyAlignment="1" applyProtection="1">
      <alignment horizontal="center" vertical="center" wrapText="1"/>
    </xf>
    <xf numFmtId="0" fontId="11" fillId="52" borderId="0" xfId="0" applyFont="1" applyFill="1" applyAlignment="1">
      <alignment horizontal="center" vertical="center"/>
    </xf>
    <xf numFmtId="166" fontId="12" fillId="0" borderId="6" xfId="0" applyNumberFormat="1" applyFont="1" applyFill="1" applyBorder="1" applyAlignment="1" applyProtection="1">
      <alignment horizontal="center" vertical="center" wrapText="1"/>
      <protection locked="0"/>
    </xf>
    <xf numFmtId="166" fontId="12" fillId="0" borderId="8" xfId="0" applyNumberFormat="1" applyFont="1" applyFill="1" applyBorder="1" applyAlignment="1" applyProtection="1">
      <alignment horizontal="center" vertical="center" wrapText="1"/>
      <protection locked="0"/>
    </xf>
    <xf numFmtId="170" fontId="12" fillId="37" borderId="6" xfId="355" applyNumberFormat="1" applyFont="1" applyFill="1" applyBorder="1" applyAlignment="1" applyProtection="1">
      <alignment vertical="center" wrapText="1"/>
      <protection locked="0"/>
    </xf>
    <xf numFmtId="170" fontId="12" fillId="37" borderId="8" xfId="355" applyNumberFormat="1" applyFont="1" applyFill="1" applyBorder="1" applyAlignment="1" applyProtection="1">
      <alignment vertical="center" wrapText="1"/>
      <protection locked="0"/>
    </xf>
    <xf numFmtId="0" fontId="69" fillId="51" borderId="0" xfId="0" applyFont="1" applyFill="1" applyAlignment="1">
      <alignment horizontal="left" vertical="center" wrapText="1"/>
    </xf>
    <xf numFmtId="0" fontId="12" fillId="36" borderId="65" xfId="0" applyFont="1" applyFill="1" applyBorder="1" applyAlignment="1" applyProtection="1">
      <alignment horizontal="left" vertical="center"/>
      <protection locked="0"/>
    </xf>
    <xf numFmtId="0" fontId="139" fillId="0" borderId="0" xfId="0" applyFont="1" applyAlignment="1">
      <alignment horizontal="lef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51" borderId="0" xfId="0" applyFont="1" applyFill="1" applyAlignment="1">
      <alignment horizontal="left" vertical="center"/>
    </xf>
    <xf numFmtId="0" fontId="11" fillId="51" borderId="0" xfId="0" applyFont="1" applyFill="1" applyAlignment="1">
      <alignment horizontal="left" vertical="center"/>
    </xf>
    <xf numFmtId="0" fontId="11" fillId="36" borderId="66" xfId="0" applyFont="1" applyFill="1" applyBorder="1" applyAlignment="1" applyProtection="1">
      <alignment horizontal="center" vertical="center"/>
      <protection locked="0"/>
    </xf>
    <xf numFmtId="0" fontId="11" fillId="36" borderId="67" xfId="0" applyFont="1" applyFill="1" applyBorder="1" applyAlignment="1" applyProtection="1">
      <alignment horizontal="center" vertical="center"/>
      <protection locked="0"/>
    </xf>
    <xf numFmtId="0" fontId="12" fillId="37" borderId="6" xfId="0" applyFont="1" applyFill="1" applyBorder="1" applyAlignment="1" applyProtection="1">
      <alignment horizontal="center" vertical="center" wrapText="1"/>
      <protection locked="0"/>
    </xf>
    <xf numFmtId="0" fontId="12" fillId="37" borderId="8" xfId="0" applyFont="1" applyFill="1" applyBorder="1" applyAlignment="1" applyProtection="1">
      <alignment horizontal="center" vertical="center" wrapText="1"/>
      <protection locked="0"/>
    </xf>
    <xf numFmtId="0" fontId="11" fillId="51" borderId="0" xfId="0" applyFont="1" applyFill="1" applyBorder="1" applyAlignment="1">
      <alignment horizontal="left" vertical="center" wrapText="1"/>
    </xf>
    <xf numFmtId="168" fontId="12" fillId="51" borderId="6" xfId="0" applyNumberFormat="1" applyFont="1" applyFill="1" applyBorder="1" applyAlignment="1" applyProtection="1">
      <alignment horizontal="left" vertical="center" wrapText="1"/>
    </xf>
    <xf numFmtId="168" fontId="12" fillId="51" borderId="8" xfId="0" applyNumberFormat="1" applyFont="1" applyFill="1" applyBorder="1" applyAlignment="1" applyProtection="1">
      <alignment horizontal="left" vertical="center" wrapText="1"/>
    </xf>
    <xf numFmtId="0" fontId="12" fillId="52" borderId="6" xfId="0" applyFont="1" applyFill="1" applyBorder="1" applyAlignment="1">
      <alignment horizontal="left" vertical="center" wrapText="1"/>
    </xf>
    <xf numFmtId="0" fontId="12" fillId="52" borderId="8" xfId="0" applyFont="1" applyFill="1" applyBorder="1" applyAlignment="1">
      <alignment horizontal="left" vertical="center" wrapText="1"/>
    </xf>
    <xf numFmtId="3" fontId="69" fillId="51" borderId="0" xfId="0" applyNumberFormat="1" applyFont="1" applyFill="1" applyAlignment="1">
      <alignment horizontal="left" vertical="center" wrapText="1"/>
    </xf>
    <xf numFmtId="0" fontId="69" fillId="51" borderId="6" xfId="0" applyFont="1" applyFill="1" applyBorder="1" applyAlignment="1">
      <alignment horizontal="center" vertical="top" wrapText="1"/>
    </xf>
    <xf numFmtId="0" fontId="69" fillId="51" borderId="7" xfId="0" applyFont="1" applyFill="1" applyBorder="1" applyAlignment="1">
      <alignment horizontal="center" vertical="top" wrapText="1"/>
    </xf>
    <xf numFmtId="0" fontId="69" fillId="51" borderId="8" xfId="0" applyFont="1" applyFill="1" applyBorder="1" applyAlignment="1">
      <alignment horizontal="center" vertical="top" wrapText="1"/>
    </xf>
    <xf numFmtId="168" fontId="70" fillId="3" borderId="6" xfId="0" applyNumberFormat="1" applyFont="1" applyFill="1" applyBorder="1" applyAlignment="1" applyProtection="1">
      <alignment horizontal="left" vertical="top" wrapText="1"/>
      <protection locked="0"/>
    </xf>
    <xf numFmtId="168" fontId="70" fillId="3" borderId="7" xfId="0" applyNumberFormat="1" applyFont="1" applyFill="1" applyBorder="1" applyAlignment="1" applyProtection="1">
      <alignment horizontal="left" vertical="top" wrapText="1"/>
      <protection locked="0"/>
    </xf>
    <xf numFmtId="168" fontId="70" fillId="3" borderId="8" xfId="0" applyNumberFormat="1" applyFont="1" applyFill="1" applyBorder="1" applyAlignment="1" applyProtection="1">
      <alignment horizontal="left" vertical="top" wrapText="1"/>
      <protection locked="0"/>
    </xf>
    <xf numFmtId="0" fontId="70" fillId="0" borderId="0" xfId="0" applyFont="1" applyFill="1" applyAlignment="1">
      <alignment horizontal="justify" vertical="center" wrapText="1"/>
    </xf>
    <xf numFmtId="0" fontId="75" fillId="0" borderId="13" xfId="0" applyFont="1" applyFill="1" applyBorder="1" applyAlignment="1" applyProtection="1">
      <alignment horizontal="center" vertical="top" wrapText="1"/>
      <protection hidden="1"/>
    </xf>
    <xf numFmtId="0" fontId="75" fillId="0" borderId="0" xfId="0" applyFont="1" applyFill="1" applyBorder="1" applyAlignment="1" applyProtection="1">
      <alignment horizontal="center" vertical="top" wrapText="1"/>
      <protection hidden="1"/>
    </xf>
    <xf numFmtId="0" fontId="75" fillId="0" borderId="14" xfId="0" applyFont="1" applyFill="1" applyBorder="1" applyAlignment="1" applyProtection="1">
      <alignment horizontal="center" vertical="top" wrapText="1"/>
      <protection hidden="1"/>
    </xf>
    <xf numFmtId="0" fontId="12" fillId="51" borderId="6" xfId="0" applyFont="1" applyFill="1" applyBorder="1" applyAlignment="1">
      <alignment horizontal="left" vertical="center" wrapText="1"/>
    </xf>
    <xf numFmtId="0" fontId="12" fillId="51" borderId="8" xfId="0" applyFont="1" applyFill="1" applyBorder="1" applyAlignment="1">
      <alignment horizontal="left" vertical="center" wrapText="1"/>
    </xf>
    <xf numFmtId="0" fontId="126" fillId="56" borderId="6" xfId="0" applyFont="1" applyFill="1" applyBorder="1" applyAlignment="1">
      <alignment horizontal="center" vertical="center"/>
    </xf>
    <xf numFmtId="0" fontId="126" fillId="56" borderId="7" xfId="0" applyFont="1" applyFill="1" applyBorder="1" applyAlignment="1">
      <alignment horizontal="center" vertical="center"/>
    </xf>
    <xf numFmtId="0" fontId="126" fillId="56" borderId="8" xfId="0" applyFont="1" applyFill="1" applyBorder="1" applyAlignment="1">
      <alignment horizontal="center" vertical="center"/>
    </xf>
    <xf numFmtId="0" fontId="11" fillId="2" borderId="1" xfId="1" applyFont="1" applyFill="1" applyBorder="1" applyAlignment="1">
      <alignment horizontal="center" vertical="center"/>
    </xf>
    <xf numFmtId="0" fontId="7" fillId="33" borderId="11" xfId="0" applyFont="1" applyFill="1" applyBorder="1" applyAlignment="1">
      <alignment horizontal="center" vertical="center"/>
    </xf>
    <xf numFmtId="0" fontId="7" fillId="33" borderId="11" xfId="0" applyFont="1" applyFill="1" applyBorder="1" applyAlignment="1">
      <alignment horizontal="center" vertical="center" wrapText="1"/>
    </xf>
    <xf numFmtId="49" fontId="11" fillId="2" borderId="6" xfId="0" applyNumberFormat="1" applyFont="1" applyFill="1" applyBorder="1" applyAlignment="1">
      <alignment horizontal="left" vertical="center"/>
    </xf>
    <xf numFmtId="49" fontId="11" fillId="2" borderId="61" xfId="0" applyNumberFormat="1" applyFont="1" applyFill="1" applyBorder="1" applyAlignment="1">
      <alignment horizontal="left" vertical="center"/>
    </xf>
    <xf numFmtId="49" fontId="11" fillId="2" borderId="59" xfId="0" applyNumberFormat="1" applyFont="1" applyFill="1" applyBorder="1" applyAlignment="1">
      <alignment horizontal="center" vertical="center"/>
    </xf>
    <xf numFmtId="49" fontId="11" fillId="2" borderId="9" xfId="0" applyNumberFormat="1" applyFont="1" applyFill="1" applyBorder="1" applyAlignment="1">
      <alignment horizontal="center" vertical="center"/>
    </xf>
    <xf numFmtId="0" fontId="11" fillId="2" borderId="59" xfId="0" applyFont="1" applyFill="1" applyBorder="1" applyAlignment="1">
      <alignment horizontal="left" vertical="center"/>
    </xf>
    <xf numFmtId="0" fontId="11" fillId="2" borderId="9" xfId="0" applyFont="1" applyFill="1" applyBorder="1" applyAlignment="1">
      <alignment horizontal="left" vertical="center"/>
    </xf>
    <xf numFmtId="0" fontId="75" fillId="3" borderId="0" xfId="0" applyFont="1" applyFill="1" applyAlignment="1">
      <alignment horizontal="justify" vertical="center" wrapText="1"/>
    </xf>
    <xf numFmtId="49" fontId="11" fillId="2" borderId="62" xfId="0" applyNumberFormat="1" applyFont="1" applyFill="1" applyBorder="1" applyAlignment="1">
      <alignment horizontal="left" vertical="center"/>
    </xf>
    <xf numFmtId="49" fontId="11" fillId="2" borderId="63" xfId="0" applyNumberFormat="1" applyFont="1" applyFill="1" applyBorder="1" applyAlignment="1">
      <alignment horizontal="left"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left" vertical="center"/>
    </xf>
    <xf numFmtId="49" fontId="11" fillId="2" borderId="0" xfId="0" applyNumberFormat="1" applyFont="1" applyFill="1" applyAlignment="1">
      <alignment horizontal="left" vertical="center"/>
    </xf>
    <xf numFmtId="49" fontId="5" fillId="2" borderId="0" xfId="0" applyNumberFormat="1" applyFont="1" applyFill="1" applyAlignment="1">
      <alignment horizontal="left"/>
    </xf>
    <xf numFmtId="49" fontId="5" fillId="2" borderId="0" xfId="0" applyNumberFormat="1" applyFont="1" applyFill="1" applyAlignment="1">
      <alignment horizontal="left" vertical="center"/>
    </xf>
    <xf numFmtId="0" fontId="70" fillId="3" borderId="0" xfId="0" applyFont="1" applyFill="1" applyAlignment="1">
      <alignment horizontal="justify" vertical="top" wrapText="1"/>
    </xf>
    <xf numFmtId="0" fontId="11" fillId="2" borderId="1" xfId="0" applyFont="1" applyFill="1" applyBorder="1" applyAlignment="1">
      <alignment horizontal="center" vertical="center"/>
    </xf>
    <xf numFmtId="0" fontId="11"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49" fontId="5" fillId="2" borderId="40" xfId="0" applyNumberFormat="1" applyFont="1" applyFill="1" applyBorder="1" applyAlignment="1">
      <alignment horizontal="center"/>
    </xf>
    <xf numFmtId="49" fontId="5" fillId="2" borderId="10" xfId="0" applyNumberFormat="1" applyFont="1" applyFill="1" applyBorder="1" applyAlignment="1">
      <alignment horizontal="center"/>
    </xf>
    <xf numFmtId="49" fontId="5" fillId="2" borderId="0" xfId="2" applyNumberFormat="1" applyFont="1" applyFill="1" applyAlignment="1">
      <alignment horizontal="left"/>
    </xf>
    <xf numFmtId="0" fontId="14" fillId="2" borderId="1"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7" xfId="2" applyFont="1" applyFill="1" applyBorder="1" applyAlignment="1">
      <alignment horizontal="center" vertical="center"/>
    </xf>
    <xf numFmtId="0" fontId="14" fillId="2" borderId="8" xfId="2" applyFont="1" applyFill="1" applyBorder="1" applyAlignment="1">
      <alignment horizontal="center" vertical="center"/>
    </xf>
    <xf numFmtId="170" fontId="1" fillId="0" borderId="11" xfId="355" applyNumberFormat="1" applyFont="1" applyFill="1" applyBorder="1" applyAlignment="1" applyProtection="1">
      <alignment horizontal="center" vertical="center"/>
    </xf>
    <xf numFmtId="170" fontId="1" fillId="0" borderId="9" xfId="355" applyNumberFormat="1" applyFont="1" applyFill="1" applyBorder="1" applyAlignment="1" applyProtection="1">
      <alignment horizontal="center" vertical="center"/>
    </xf>
    <xf numFmtId="170" fontId="2" fillId="0" borderId="11" xfId="355" applyNumberFormat="1" applyFont="1" applyFill="1" applyBorder="1" applyAlignment="1" applyProtection="1">
      <alignment horizontal="center" vertical="center" wrapText="1"/>
    </xf>
    <xf numFmtId="170" fontId="2" fillId="0" borderId="9" xfId="355" applyNumberFormat="1" applyFont="1" applyFill="1" applyBorder="1" applyAlignment="1" applyProtection="1">
      <alignment horizontal="center" vertical="center" wrapText="1"/>
    </xf>
    <xf numFmtId="49" fontId="1" fillId="0" borderId="11" xfId="355" applyNumberFormat="1" applyFont="1" applyFill="1" applyBorder="1" applyAlignment="1" applyProtection="1">
      <alignment horizontal="center" vertical="center" wrapText="1"/>
      <protection locked="0"/>
    </xf>
    <xf numFmtId="49" fontId="1" fillId="0" borderId="9" xfId="355" applyNumberFormat="1" applyFont="1" applyFill="1" applyBorder="1" applyAlignment="1" applyProtection="1">
      <alignment horizontal="center" vertical="center" wrapText="1"/>
      <protection locked="0"/>
    </xf>
    <xf numFmtId="14" fontId="1" fillId="0" borderId="11" xfId="355" applyNumberFormat="1" applyFont="1" applyBorder="1" applyAlignment="1" applyProtection="1">
      <alignment horizontal="center" vertical="center" wrapText="1"/>
      <protection locked="0"/>
    </xf>
    <xf numFmtId="14" fontId="1" fillId="0" borderId="9" xfId="355" applyNumberFormat="1" applyFont="1" applyBorder="1" applyAlignment="1" applyProtection="1">
      <alignment horizontal="center" vertical="center" wrapText="1"/>
      <protection locked="0"/>
    </xf>
    <xf numFmtId="0" fontId="14" fillId="2" borderId="20" xfId="2" applyFont="1" applyFill="1" applyBorder="1" applyAlignment="1">
      <alignment horizontal="center" vertical="center" wrapText="1"/>
    </xf>
    <xf numFmtId="0" fontId="14" fillId="2" borderId="24"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14" fillId="2" borderId="35" xfId="2" applyFont="1" applyFill="1" applyBorder="1" applyAlignment="1">
      <alignment horizontal="center" vertical="center" wrapText="1"/>
    </xf>
    <xf numFmtId="0" fontId="14" fillId="2" borderId="36"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22" xfId="2" applyFont="1" applyFill="1" applyBorder="1" applyAlignment="1">
      <alignment horizontal="center" vertical="center" wrapText="1"/>
    </xf>
    <xf numFmtId="0" fontId="20" fillId="2" borderId="20"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14" fillId="2" borderId="30" xfId="2" applyFont="1" applyFill="1" applyBorder="1" applyAlignment="1">
      <alignment horizontal="center" vertical="center" wrapText="1"/>
    </xf>
    <xf numFmtId="0" fontId="14" fillId="2" borderId="18"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4" fillId="2" borderId="29" xfId="2" applyFont="1" applyFill="1" applyBorder="1" applyAlignment="1">
      <alignment horizontal="center" vertical="center" wrapText="1"/>
    </xf>
    <xf numFmtId="0" fontId="25" fillId="2" borderId="32" xfId="2" applyFont="1" applyFill="1" applyBorder="1" applyAlignment="1">
      <alignment horizontal="center" vertical="center" wrapText="1"/>
    </xf>
    <xf numFmtId="0" fontId="25" fillId="2" borderId="19" xfId="2" applyFont="1" applyFill="1" applyBorder="1" applyAlignment="1">
      <alignment horizontal="center" vertical="center" wrapText="1"/>
    </xf>
    <xf numFmtId="0" fontId="20" fillId="2" borderId="25"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20" fillId="2" borderId="21" xfId="2" applyFont="1" applyFill="1" applyBorder="1" applyAlignment="1">
      <alignment horizontal="center" vertical="center" wrapText="1"/>
    </xf>
    <xf numFmtId="0" fontId="20" fillId="2" borderId="24" xfId="2" applyFont="1" applyFill="1" applyBorder="1" applyAlignment="1">
      <alignment horizontal="center" vertical="center" wrapText="1"/>
    </xf>
    <xf numFmtId="0" fontId="20" fillId="2" borderId="23"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37" xfId="2" applyFont="1" applyFill="1" applyBorder="1" applyAlignment="1">
      <alignment horizontal="center" vertical="center"/>
    </xf>
    <xf numFmtId="0" fontId="14" fillId="2" borderId="19" xfId="2" applyFont="1" applyFill="1" applyBorder="1" applyAlignment="1">
      <alignment horizontal="center" vertical="center"/>
    </xf>
    <xf numFmtId="0" fontId="14" fillId="2" borderId="31" xfId="2" applyFont="1" applyFill="1" applyBorder="1" applyAlignment="1">
      <alignment horizontal="center" vertical="center"/>
    </xf>
    <xf numFmtId="0" fontId="14" fillId="2" borderId="9" xfId="2" applyFont="1" applyFill="1" applyBorder="1" applyAlignment="1">
      <alignment horizontal="center" vertical="center"/>
    </xf>
    <xf numFmtId="0" fontId="20" fillId="2" borderId="27" xfId="2" applyFont="1" applyFill="1" applyBorder="1" applyAlignment="1">
      <alignment horizontal="center" vertical="center" wrapText="1"/>
    </xf>
    <xf numFmtId="0" fontId="20" fillId="2" borderId="28" xfId="2" applyFont="1" applyFill="1" applyBorder="1" applyAlignment="1">
      <alignment horizontal="center" vertical="center" wrapText="1"/>
    </xf>
    <xf numFmtId="0" fontId="20" fillId="2" borderId="29" xfId="2" applyFont="1" applyFill="1" applyBorder="1" applyAlignment="1">
      <alignment horizontal="center" vertical="center" wrapText="1"/>
    </xf>
    <xf numFmtId="0" fontId="14" fillId="2" borderId="30" xfId="2" applyFont="1" applyFill="1" applyBorder="1" applyAlignment="1">
      <alignment horizontal="center" vertical="center"/>
    </xf>
    <xf numFmtId="0" fontId="14" fillId="2" borderId="32" xfId="2" applyFont="1" applyFill="1" applyBorder="1" applyAlignment="1">
      <alignment horizontal="center" vertical="center"/>
    </xf>
    <xf numFmtId="49" fontId="11" fillId="2" borderId="0" xfId="0" applyNumberFormat="1" applyFont="1" applyFill="1" applyBorder="1" applyAlignment="1">
      <alignment horizontal="left" vertical="center"/>
    </xf>
    <xf numFmtId="0" fontId="13" fillId="2" borderId="68" xfId="359" applyFont="1" applyFill="1" applyBorder="1" applyAlignment="1">
      <alignment horizontal="center" vertical="center" wrapText="1"/>
    </xf>
    <xf numFmtId="0" fontId="13" fillId="2" borderId="13" xfId="359" applyFont="1" applyFill="1" applyBorder="1" applyAlignment="1">
      <alignment horizontal="center" vertical="center" wrapText="1"/>
    </xf>
    <xf numFmtId="0" fontId="13" fillId="2" borderId="40" xfId="359" applyFont="1" applyFill="1" applyBorder="1" applyAlignment="1">
      <alignment horizontal="center" vertical="center" wrapText="1"/>
    </xf>
    <xf numFmtId="0" fontId="93" fillId="2" borderId="1" xfId="359" applyFont="1" applyFill="1" applyBorder="1" applyAlignment="1">
      <alignment horizontal="center" vertical="center"/>
    </xf>
    <xf numFmtId="0" fontId="13" fillId="2" borderId="1" xfId="359" applyFont="1" applyFill="1" applyBorder="1" applyAlignment="1">
      <alignment horizontal="center" vertical="center" wrapText="1"/>
    </xf>
    <xf numFmtId="0" fontId="74" fillId="2" borderId="68" xfId="0" applyFont="1" applyFill="1" applyBorder="1" applyAlignment="1">
      <alignment horizontal="center" vertical="center" wrapText="1"/>
    </xf>
    <xf numFmtId="0" fontId="74" fillId="2" borderId="11" xfId="0" applyFont="1" applyFill="1" applyBorder="1" applyAlignment="1">
      <alignment horizontal="center" vertical="center" wrapText="1"/>
    </xf>
    <xf numFmtId="0" fontId="74" fillId="2" borderId="9"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2" borderId="40" xfId="0" applyFont="1" applyFill="1" applyBorder="1" applyAlignment="1">
      <alignment horizontal="center" vertical="center" wrapText="1"/>
    </xf>
    <xf numFmtId="0" fontId="74" fillId="2" borderId="12" xfId="0" applyFont="1" applyFill="1" applyBorder="1" applyAlignment="1">
      <alignment horizontal="center" vertical="center" wrapText="1"/>
    </xf>
    <xf numFmtId="0" fontId="74" fillId="2" borderId="69" xfId="0" applyFont="1" applyFill="1" applyBorder="1" applyAlignment="1">
      <alignment horizontal="center" vertical="center" wrapText="1"/>
    </xf>
    <xf numFmtId="0" fontId="74" fillId="2" borderId="38" xfId="0" applyFont="1" applyFill="1" applyBorder="1" applyAlignment="1">
      <alignment horizontal="center" vertical="center" wrapText="1"/>
    </xf>
    <xf numFmtId="0" fontId="74" fillId="2" borderId="13" xfId="0" applyFont="1" applyFill="1" applyBorder="1" applyAlignment="1">
      <alignment horizontal="center" vertical="center" wrapText="1"/>
    </xf>
    <xf numFmtId="0" fontId="74" fillId="2" borderId="75" xfId="0" applyFont="1" applyFill="1" applyBorder="1" applyAlignment="1">
      <alignment horizontal="center" vertical="center" wrapText="1"/>
    </xf>
    <xf numFmtId="0" fontId="74" fillId="2" borderId="10" xfId="0" applyFont="1" applyFill="1" applyBorder="1" applyAlignment="1">
      <alignment horizontal="center" vertical="center" wrapText="1"/>
    </xf>
    <xf numFmtId="0" fontId="13" fillId="3" borderId="64" xfId="359" applyFont="1" applyFill="1" applyBorder="1" applyAlignment="1">
      <alignment horizontal="center" vertical="center"/>
    </xf>
    <xf numFmtId="0" fontId="13" fillId="3" borderId="0" xfId="359" applyFont="1" applyFill="1" applyAlignment="1">
      <alignment horizontal="center" vertical="center"/>
    </xf>
    <xf numFmtId="0" fontId="13" fillId="2" borderId="70" xfId="359" applyFont="1" applyFill="1" applyBorder="1" applyAlignment="1">
      <alignment horizontal="center" vertical="center"/>
    </xf>
    <xf numFmtId="0" fontId="13" fillId="2" borderId="14" xfId="359" applyFont="1" applyFill="1" applyBorder="1" applyAlignment="1">
      <alignment horizontal="center" vertical="center"/>
    </xf>
    <xf numFmtId="0" fontId="13" fillId="2" borderId="10" xfId="359" applyFont="1" applyFill="1" applyBorder="1" applyAlignment="1">
      <alignment horizontal="center" vertical="center"/>
    </xf>
    <xf numFmtId="0" fontId="13" fillId="2" borderId="70" xfId="359" applyFont="1" applyFill="1" applyBorder="1" applyAlignment="1">
      <alignment horizontal="center" vertical="center" wrapText="1"/>
    </xf>
    <xf numFmtId="0" fontId="13" fillId="2" borderId="14" xfId="359" applyFont="1" applyFill="1" applyBorder="1" applyAlignment="1">
      <alignment horizontal="center" vertical="center" wrapText="1"/>
    </xf>
    <xf numFmtId="0" fontId="13" fillId="2" borderId="10" xfId="359" applyFont="1" applyFill="1" applyBorder="1" applyAlignment="1">
      <alignment horizontal="center" vertical="center" wrapText="1"/>
    </xf>
    <xf numFmtId="0" fontId="13" fillId="2" borderId="5" xfId="359" applyFont="1" applyFill="1" applyBorder="1" applyAlignment="1">
      <alignment horizontal="center" vertical="center" wrapText="1"/>
    </xf>
    <xf numFmtId="0" fontId="13" fillId="2" borderId="11" xfId="359" applyFont="1" applyFill="1" applyBorder="1" applyAlignment="1">
      <alignment horizontal="center" vertical="center" wrapText="1"/>
    </xf>
    <xf numFmtId="0" fontId="13" fillId="2" borderId="9" xfId="359" applyFont="1" applyFill="1" applyBorder="1" applyAlignment="1">
      <alignment horizontal="center" vertical="center" wrapText="1"/>
    </xf>
    <xf numFmtId="0" fontId="11" fillId="2" borderId="31" xfId="8" quotePrefix="1" applyFont="1" applyFill="1" applyBorder="1" applyAlignment="1">
      <alignment horizontal="center" vertical="center" wrapText="1"/>
    </xf>
    <xf numFmtId="0" fontId="11" fillId="2" borderId="9" xfId="8" quotePrefix="1" applyFont="1" applyFill="1" applyBorder="1" applyAlignment="1">
      <alignment horizontal="center" vertical="center" wrapText="1"/>
    </xf>
    <xf numFmtId="0" fontId="93" fillId="2" borderId="27" xfId="359" applyFont="1" applyFill="1" applyBorder="1" applyAlignment="1">
      <alignment horizontal="left" vertical="center" indent="1"/>
    </xf>
    <xf numFmtId="0" fontId="93" fillId="2" borderId="28" xfId="359" applyFont="1" applyFill="1" applyBorder="1" applyAlignment="1">
      <alignment horizontal="left" vertical="center" indent="1"/>
    </xf>
    <xf numFmtId="0" fontId="93" fillId="2" borderId="29" xfId="359" applyFont="1" applyFill="1" applyBorder="1" applyAlignment="1">
      <alignment horizontal="left" vertical="center" indent="1"/>
    </xf>
    <xf numFmtId="0" fontId="79" fillId="0" borderId="27" xfId="8" applyFont="1" applyBorder="1" applyAlignment="1">
      <alignment horizontal="center" vertical="center" wrapText="1"/>
    </xf>
    <xf numFmtId="0" fontId="79" fillId="0" borderId="28" xfId="8" applyFont="1" applyBorder="1" applyAlignment="1">
      <alignment horizontal="center" vertical="center" wrapText="1"/>
    </xf>
    <xf numFmtId="0" fontId="79" fillId="0" borderId="29" xfId="8" applyFont="1" applyBorder="1" applyAlignment="1">
      <alignment horizontal="center" vertical="center" wrapText="1"/>
    </xf>
    <xf numFmtId="0" fontId="80" fillId="2" borderId="20" xfId="8" applyFont="1" applyFill="1" applyBorder="1" applyAlignment="1">
      <alignment horizontal="center" vertical="center" wrapText="1"/>
    </xf>
    <xf numFmtId="0" fontId="80" fillId="2" borderId="73" xfId="8" applyFont="1" applyFill="1" applyBorder="1" applyAlignment="1">
      <alignment horizontal="center" vertical="center" wrapText="1"/>
    </xf>
    <xf numFmtId="0" fontId="80" fillId="2" borderId="64" xfId="8" applyFont="1" applyFill="1" applyBorder="1" applyAlignment="1">
      <alignment horizontal="center" vertical="center" wrapText="1"/>
    </xf>
    <xf numFmtId="0" fontId="80" fillId="2" borderId="14" xfId="8" applyFont="1" applyFill="1" applyBorder="1" applyAlignment="1">
      <alignment horizontal="center" vertical="center" wrapText="1"/>
    </xf>
    <xf numFmtId="0" fontId="80" fillId="2" borderId="22" xfId="8" applyFont="1" applyFill="1" applyBorder="1" applyAlignment="1">
      <alignment horizontal="center" vertical="center" wrapText="1"/>
    </xf>
    <xf numFmtId="0" fontId="80" fillId="2" borderId="10" xfId="8" applyFont="1" applyFill="1" applyBorder="1" applyAlignment="1">
      <alignment horizontal="center" vertical="center" wrapText="1"/>
    </xf>
    <xf numFmtId="0" fontId="11" fillId="2" borderId="91" xfId="8" quotePrefix="1" applyFont="1" applyFill="1" applyBorder="1" applyAlignment="1">
      <alignment horizontal="center" vertical="center" wrapText="1"/>
    </xf>
    <xf numFmtId="0" fontId="11" fillId="2" borderId="1" xfId="8" quotePrefix="1" applyFont="1" applyFill="1" applyBorder="1" applyAlignment="1">
      <alignment horizontal="center" vertical="center" wrapText="1"/>
    </xf>
    <xf numFmtId="0" fontId="11" fillId="2" borderId="90" xfId="8" applyFont="1" applyFill="1" applyBorder="1" applyAlignment="1">
      <alignment horizontal="center" vertical="center" wrapText="1"/>
    </xf>
    <xf numFmtId="0" fontId="11" fillId="2" borderId="24" xfId="8" applyFont="1" applyFill="1" applyBorder="1" applyAlignment="1">
      <alignment horizontal="center" vertical="center" wrapText="1"/>
    </xf>
    <xf numFmtId="0" fontId="11" fillId="2" borderId="73" xfId="8" applyFont="1" applyFill="1" applyBorder="1" applyAlignment="1">
      <alignment horizontal="center" vertical="center" wrapText="1"/>
    </xf>
    <xf numFmtId="0" fontId="11" fillId="2" borderId="23" xfId="8" applyFont="1" applyFill="1" applyBorder="1" applyAlignment="1">
      <alignment horizontal="center" vertical="center" wrapText="1"/>
    </xf>
    <xf numFmtId="0" fontId="13" fillId="2" borderId="93" xfId="8" applyFont="1" applyFill="1" applyBorder="1" applyAlignment="1">
      <alignment horizontal="center" vertical="center"/>
    </xf>
    <xf numFmtId="0" fontId="13" fillId="2" borderId="26" xfId="8" applyFont="1" applyFill="1" applyBorder="1" applyAlignment="1">
      <alignment horizontal="center" vertical="center"/>
    </xf>
    <xf numFmtId="0" fontId="13" fillId="2" borderId="90" xfId="157" applyFont="1" applyFill="1" applyBorder="1" applyAlignment="1">
      <alignment horizontal="center" vertical="center"/>
    </xf>
    <xf numFmtId="0" fontId="13" fillId="2" borderId="23" xfId="157" applyFont="1" applyFill="1" applyBorder="1" applyAlignment="1">
      <alignment horizontal="center" vertical="center"/>
    </xf>
    <xf numFmtId="0" fontId="75" fillId="2" borderId="20" xfId="157" applyFont="1" applyFill="1" applyBorder="1" applyAlignment="1">
      <alignment horizontal="center"/>
    </xf>
    <xf numFmtId="0" fontId="75" fillId="2" borderId="64" xfId="157" applyFont="1" applyFill="1" applyBorder="1" applyAlignment="1">
      <alignment horizontal="center"/>
    </xf>
    <xf numFmtId="0" fontId="75" fillId="2" borderId="22" xfId="157" applyFont="1" applyFill="1" applyBorder="1" applyAlignment="1">
      <alignment horizontal="center"/>
    </xf>
    <xf numFmtId="0" fontId="13" fillId="2" borderId="90" xfId="157" applyFont="1" applyFill="1" applyBorder="1" applyAlignment="1">
      <alignment horizontal="left" vertical="center" wrapText="1" indent="3"/>
    </xf>
    <xf numFmtId="0" fontId="13" fillId="2" borderId="24" xfId="157" applyFont="1" applyFill="1" applyBorder="1" applyAlignment="1">
      <alignment horizontal="left" vertical="center" wrapText="1" indent="3"/>
    </xf>
    <xf numFmtId="0" fontId="13" fillId="2" borderId="73" xfId="157" applyFont="1" applyFill="1" applyBorder="1" applyAlignment="1">
      <alignment horizontal="left" vertical="center" wrapText="1" indent="3"/>
    </xf>
    <xf numFmtId="0" fontId="13" fillId="2" borderId="91" xfId="157" applyFont="1" applyFill="1" applyBorder="1" applyAlignment="1">
      <alignment horizontal="center" vertical="center"/>
    </xf>
    <xf numFmtId="0" fontId="13" fillId="2" borderId="31" xfId="157" applyFont="1" applyFill="1" applyBorder="1" applyAlignment="1">
      <alignment horizontal="center" vertical="center" wrapText="1"/>
    </xf>
    <xf numFmtId="0" fontId="13" fillId="2" borderId="9" xfId="157" applyFont="1" applyFill="1" applyBorder="1" applyAlignment="1">
      <alignment horizontal="center" vertical="center"/>
    </xf>
    <xf numFmtId="0" fontId="13" fillId="2" borderId="9" xfId="157" applyFont="1" applyFill="1" applyBorder="1" applyAlignment="1">
      <alignment horizontal="center" vertical="center" wrapText="1"/>
    </xf>
    <xf numFmtId="0" fontId="79" fillId="0" borderId="6" xfId="4" applyFont="1" applyFill="1" applyBorder="1" applyAlignment="1">
      <alignment horizontal="left" vertical="center" indent="5"/>
    </xf>
    <xf numFmtId="0" fontId="79" fillId="0" borderId="7" xfId="4" applyFont="1" applyFill="1" applyBorder="1" applyAlignment="1">
      <alignment horizontal="left" vertical="center" indent="5"/>
    </xf>
    <xf numFmtId="0" fontId="79" fillId="0" borderId="8" xfId="4" applyFont="1" applyFill="1" applyBorder="1" applyAlignment="1">
      <alignment horizontal="left" vertical="center" indent="5"/>
    </xf>
    <xf numFmtId="0" fontId="76" fillId="2" borderId="27" xfId="157" applyFont="1" applyFill="1" applyBorder="1" applyAlignment="1">
      <alignment horizontal="left" vertical="center" indent="2"/>
    </xf>
    <xf numFmtId="0" fontId="76" fillId="2" borderId="28" xfId="157" applyFont="1" applyFill="1" applyBorder="1" applyAlignment="1">
      <alignment horizontal="left" vertical="center" indent="2"/>
    </xf>
    <xf numFmtId="0" fontId="76" fillId="2" borderId="29" xfId="157" applyFont="1" applyFill="1" applyBorder="1" applyAlignment="1">
      <alignment horizontal="left" vertical="center" indent="2"/>
    </xf>
    <xf numFmtId="0" fontId="80" fillId="2" borderId="24" xfId="157" applyFont="1" applyFill="1" applyBorder="1" applyAlignment="1">
      <alignment horizontal="center"/>
    </xf>
    <xf numFmtId="0" fontId="80" fillId="2" borderId="73" xfId="157" applyFont="1" applyFill="1" applyBorder="1" applyAlignment="1">
      <alignment horizontal="center"/>
    </xf>
    <xf numFmtId="0" fontId="80" fillId="2" borderId="31" xfId="157" applyFont="1" applyFill="1" applyBorder="1" applyAlignment="1">
      <alignment horizontal="center" vertical="center" wrapText="1"/>
    </xf>
    <xf numFmtId="0" fontId="80" fillId="2" borderId="11" xfId="157" applyFont="1" applyFill="1" applyBorder="1" applyAlignment="1">
      <alignment horizontal="center" vertical="center" wrapText="1"/>
    </xf>
    <xf numFmtId="0" fontId="80" fillId="2" borderId="9" xfId="157" applyFont="1" applyFill="1" applyBorder="1" applyAlignment="1">
      <alignment horizontal="center" vertical="center" wrapText="1"/>
    </xf>
    <xf numFmtId="0" fontId="80" fillId="2" borderId="32" xfId="157" applyFont="1" applyFill="1" applyBorder="1" applyAlignment="1">
      <alignment horizontal="center" vertical="center" wrapText="1"/>
    </xf>
    <xf numFmtId="0" fontId="80" fillId="2" borderId="74" xfId="157" applyFont="1" applyFill="1" applyBorder="1" applyAlignment="1">
      <alignment horizontal="center" vertical="center" wrapText="1"/>
    </xf>
    <xf numFmtId="0" fontId="80" fillId="2" borderId="7" xfId="157" applyFont="1" applyFill="1" applyBorder="1" applyAlignment="1">
      <alignment horizontal="center" vertical="center" wrapText="1"/>
    </xf>
    <xf numFmtId="0" fontId="80" fillId="2" borderId="8" xfId="157" applyFont="1" applyFill="1" applyBorder="1" applyAlignment="1">
      <alignment horizontal="center" vertical="center" wrapText="1"/>
    </xf>
    <xf numFmtId="0" fontId="80" fillId="2" borderId="6" xfId="157" applyFont="1" applyFill="1" applyBorder="1" applyAlignment="1">
      <alignment horizontal="center" vertical="center" wrapText="1"/>
    </xf>
    <xf numFmtId="0" fontId="80" fillId="2" borderId="5" xfId="157" applyFont="1" applyFill="1" applyBorder="1" applyAlignment="1">
      <alignment horizontal="center" vertical="center" wrapText="1"/>
    </xf>
    <xf numFmtId="0" fontId="79" fillId="3" borderId="6" xfId="4" applyFont="1" applyFill="1" applyBorder="1" applyAlignment="1">
      <alignment horizontal="left" vertical="center" indent="5"/>
    </xf>
    <xf numFmtId="0" fontId="79" fillId="3" borderId="7" xfId="4" applyFont="1" applyFill="1" applyBorder="1" applyAlignment="1">
      <alignment horizontal="left" vertical="center" indent="5"/>
    </xf>
    <xf numFmtId="0" fontId="79" fillId="3" borderId="8" xfId="4" applyFont="1" applyFill="1" applyBorder="1" applyAlignment="1">
      <alignment horizontal="left" vertical="center" indent="5"/>
    </xf>
    <xf numFmtId="0" fontId="80" fillId="2" borderId="12" xfId="157" applyFont="1" applyFill="1" applyBorder="1" applyAlignment="1">
      <alignment horizontal="center" vertical="center" wrapText="1"/>
    </xf>
    <xf numFmtId="0" fontId="80" fillId="2" borderId="38" xfId="157" applyFont="1" applyFill="1" applyBorder="1" applyAlignment="1">
      <alignment horizontal="center" vertical="center" wrapText="1"/>
    </xf>
    <xf numFmtId="0" fontId="80" fillId="2" borderId="40" xfId="157" applyFont="1" applyFill="1" applyBorder="1" applyAlignment="1">
      <alignment horizontal="center" vertical="center" wrapText="1"/>
    </xf>
    <xf numFmtId="0" fontId="80" fillId="2" borderId="10" xfId="157" applyFont="1" applyFill="1" applyBorder="1" applyAlignment="1">
      <alignment horizontal="center" vertical="center" wrapText="1"/>
    </xf>
    <xf numFmtId="0" fontId="80" fillId="2" borderId="1" xfId="157" applyFont="1" applyFill="1" applyBorder="1" applyAlignment="1">
      <alignment horizontal="center" vertical="center" wrapText="1"/>
    </xf>
    <xf numFmtId="0" fontId="80" fillId="2" borderId="68" xfId="157" applyFont="1" applyFill="1" applyBorder="1" applyAlignment="1">
      <alignment horizontal="center" vertical="center" wrapText="1"/>
    </xf>
    <xf numFmtId="0" fontId="80" fillId="2" borderId="70" xfId="157" applyFont="1" applyFill="1" applyBorder="1" applyAlignment="1">
      <alignment horizontal="center" vertical="center" wrapText="1"/>
    </xf>
    <xf numFmtId="0" fontId="85" fillId="2" borderId="27" xfId="5" applyFont="1" applyFill="1" applyBorder="1" applyAlignment="1">
      <alignment horizontal="left" vertical="center" indent="1"/>
    </xf>
    <xf numFmtId="0" fontId="85" fillId="2" borderId="28" xfId="5" applyFont="1" applyFill="1" applyBorder="1" applyAlignment="1">
      <alignment horizontal="left" vertical="center" indent="1"/>
    </xf>
    <xf numFmtId="0" fontId="87" fillId="2" borderId="20" xfId="5" applyFont="1" applyFill="1" applyBorder="1" applyAlignment="1">
      <alignment vertical="center"/>
    </xf>
    <xf numFmtId="0" fontId="11" fillId="2" borderId="24" xfId="8" applyFont="1" applyFill="1" applyBorder="1" applyAlignment="1">
      <alignment vertical="center"/>
    </xf>
    <xf numFmtId="0" fontId="11" fillId="2" borderId="64" xfId="8" applyFont="1" applyFill="1" applyBorder="1" applyAlignment="1">
      <alignment vertical="center"/>
    </xf>
    <xf numFmtId="0" fontId="11" fillId="2" borderId="0" xfId="8" applyFont="1" applyFill="1" applyAlignment="1">
      <alignment vertical="center"/>
    </xf>
    <xf numFmtId="0" fontId="11" fillId="2" borderId="22" xfId="8" applyFont="1" applyFill="1" applyBorder="1" applyAlignment="1">
      <alignment vertical="center"/>
    </xf>
    <xf numFmtId="0" fontId="11" fillId="2" borderId="75" xfId="8" applyFont="1" applyFill="1" applyBorder="1" applyAlignment="1">
      <alignment vertical="center"/>
    </xf>
    <xf numFmtId="0" fontId="87" fillId="2" borderId="90" xfId="5" applyFont="1" applyFill="1" applyBorder="1" applyAlignment="1">
      <alignment horizontal="center" vertical="center" wrapText="1"/>
    </xf>
    <xf numFmtId="0" fontId="87" fillId="2" borderId="73" xfId="5" applyFont="1" applyFill="1" applyBorder="1" applyAlignment="1">
      <alignment horizontal="center" vertical="center" wrapText="1"/>
    </xf>
    <xf numFmtId="0" fontId="87" fillId="2" borderId="24" xfId="5" applyFont="1" applyFill="1" applyBorder="1" applyAlignment="1">
      <alignment horizontal="center" vertical="center" wrapText="1"/>
    </xf>
    <xf numFmtId="0" fontId="88" fillId="2" borderId="91" xfId="5" applyFont="1" applyFill="1" applyBorder="1" applyAlignment="1">
      <alignment horizontal="center" vertical="center" wrapText="1"/>
    </xf>
    <xf numFmtId="0" fontId="88" fillId="2" borderId="91" xfId="5" applyFont="1" applyFill="1" applyBorder="1" applyAlignment="1">
      <alignment horizontal="center" vertical="center"/>
    </xf>
    <xf numFmtId="0" fontId="87" fillId="2" borderId="93" xfId="5" applyFont="1" applyFill="1" applyBorder="1" applyAlignment="1">
      <alignment horizontal="center" vertical="center" wrapText="1"/>
    </xf>
    <xf numFmtId="0" fontId="87" fillId="2" borderId="26" xfId="5" applyFont="1" applyFill="1" applyBorder="1" applyAlignment="1">
      <alignment horizontal="center" vertical="center" wrapText="1"/>
    </xf>
    <xf numFmtId="0" fontId="87" fillId="2" borderId="92" xfId="5" applyFont="1" applyFill="1" applyBorder="1" applyAlignment="1">
      <alignment horizontal="center" vertical="center" wrapText="1"/>
    </xf>
    <xf numFmtId="0" fontId="13" fillId="2" borderId="73" xfId="5" applyFont="1" applyFill="1" applyBorder="1" applyAlignment="1">
      <alignment vertical="center" wrapText="1"/>
    </xf>
    <xf numFmtId="0" fontId="87" fillId="45" borderId="31" xfId="5" applyFont="1" applyFill="1" applyBorder="1" applyAlignment="1">
      <alignment horizontal="center" vertical="center" wrapText="1"/>
    </xf>
    <xf numFmtId="0" fontId="87" fillId="45" borderId="9" xfId="5" applyFont="1" applyFill="1" applyBorder="1" applyAlignment="1">
      <alignment horizontal="center" vertical="center" wrapText="1"/>
    </xf>
    <xf numFmtId="0" fontId="87" fillId="45" borderId="90" xfId="5" applyFont="1" applyFill="1" applyBorder="1" applyAlignment="1">
      <alignment horizontal="center" vertical="center" wrapText="1"/>
    </xf>
    <xf numFmtId="0" fontId="87" fillId="45" borderId="40" xfId="5" applyFont="1" applyFill="1" applyBorder="1" applyAlignment="1">
      <alignment horizontal="center" vertical="center" wrapText="1"/>
    </xf>
    <xf numFmtId="0" fontId="90" fillId="0" borderId="0" xfId="5" applyFont="1" applyAlignment="1">
      <alignment horizontal="left" vertical="center" wrapText="1"/>
    </xf>
    <xf numFmtId="0" fontId="88" fillId="2" borderId="92" xfId="5" applyFont="1" applyFill="1" applyBorder="1" applyAlignment="1">
      <alignment horizontal="center" vertical="center" wrapText="1"/>
    </xf>
    <xf numFmtId="0" fontId="87" fillId="2" borderId="93" xfId="6" applyFont="1" applyFill="1" applyBorder="1" applyAlignment="1">
      <alignment horizontal="center" vertical="center" wrapText="1"/>
    </xf>
    <xf numFmtId="0" fontId="87" fillId="2" borderId="26" xfId="6" applyFont="1" applyFill="1" applyBorder="1" applyAlignment="1">
      <alignment horizontal="center" vertical="center" wrapText="1"/>
    </xf>
    <xf numFmtId="0" fontId="87" fillId="2" borderId="92" xfId="6" applyFont="1" applyFill="1" applyBorder="1" applyAlignment="1">
      <alignment horizontal="center" vertical="center" wrapText="1"/>
    </xf>
    <xf numFmtId="0" fontId="87" fillId="2" borderId="24" xfId="6" applyFont="1" applyFill="1" applyBorder="1" applyAlignment="1">
      <alignment horizontal="center" vertical="center" wrapText="1"/>
    </xf>
    <xf numFmtId="0" fontId="87" fillId="2" borderId="73" xfId="6" applyFont="1" applyFill="1" applyBorder="1" applyAlignment="1">
      <alignment horizontal="center" vertical="center" wrapText="1"/>
    </xf>
    <xf numFmtId="0" fontId="87" fillId="2" borderId="90" xfId="6" applyFont="1" applyFill="1" applyBorder="1" applyAlignment="1">
      <alignment horizontal="center" vertical="center" wrapText="1"/>
    </xf>
    <xf numFmtId="0" fontId="87" fillId="2" borderId="32" xfId="6" applyFont="1" applyFill="1" applyBorder="1" applyAlignment="1">
      <alignment horizontal="center" vertical="center" wrapText="1"/>
    </xf>
    <xf numFmtId="0" fontId="87" fillId="2" borderId="19" xfId="6" applyFont="1" applyFill="1" applyBorder="1" applyAlignment="1">
      <alignment horizontal="center" vertical="center" wrapText="1"/>
    </xf>
    <xf numFmtId="0" fontId="83" fillId="2" borderId="6" xfId="6" applyFont="1" applyFill="1" applyBorder="1" applyAlignment="1">
      <alignment horizontal="left" vertical="center" wrapText="1" indent="1"/>
    </xf>
    <xf numFmtId="0" fontId="83" fillId="2" borderId="7" xfId="6" applyFont="1" applyFill="1" applyBorder="1" applyAlignment="1">
      <alignment horizontal="left" vertical="center" wrapText="1" indent="1"/>
    </xf>
    <xf numFmtId="0" fontId="86" fillId="2" borderId="20" xfId="6" applyFont="1" applyFill="1" applyBorder="1" applyAlignment="1">
      <alignment vertical="center"/>
    </xf>
    <xf numFmtId="0" fontId="12" fillId="2" borderId="24" xfId="8" applyFont="1" applyFill="1" applyBorder="1" applyAlignment="1">
      <alignment vertical="center"/>
    </xf>
    <xf numFmtId="0" fontId="12" fillId="2" borderId="64" xfId="8" applyFont="1" applyFill="1" applyBorder="1" applyAlignment="1">
      <alignment vertical="center"/>
    </xf>
    <xf numFmtId="0" fontId="12" fillId="2" borderId="0" xfId="8" applyFont="1" applyFill="1" applyAlignment="1">
      <alignment vertical="center"/>
    </xf>
    <xf numFmtId="0" fontId="12" fillId="2" borderId="22" xfId="8" applyFont="1" applyFill="1" applyBorder="1" applyAlignment="1">
      <alignment vertical="center"/>
    </xf>
    <xf numFmtId="0" fontId="12" fillId="2" borderId="75" xfId="8" applyFont="1" applyFill="1" applyBorder="1" applyAlignment="1">
      <alignment vertical="center"/>
    </xf>
    <xf numFmtId="0" fontId="87" fillId="2" borderId="91" xfId="6" applyFont="1" applyFill="1" applyBorder="1" applyAlignment="1">
      <alignment horizontal="center" vertical="center" wrapText="1"/>
    </xf>
    <xf numFmtId="0" fontId="87" fillId="2" borderId="26" xfId="6" applyFont="1" applyFill="1" applyBorder="1" applyAlignment="1">
      <alignment horizontal="center" vertical="center"/>
    </xf>
    <xf numFmtId="0" fontId="79" fillId="2" borderId="6" xfId="4" applyFont="1" applyFill="1" applyBorder="1" applyAlignment="1">
      <alignment horizontal="left" vertical="center" indent="1"/>
    </xf>
    <xf numFmtId="0" fontId="79" fillId="2" borderId="7" xfId="4" applyFont="1" applyFill="1" applyBorder="1" applyAlignment="1">
      <alignment horizontal="left" vertical="center" indent="1"/>
    </xf>
    <xf numFmtId="0" fontId="79" fillId="2" borderId="8" xfId="4" applyFont="1" applyFill="1" applyBorder="1" applyAlignment="1">
      <alignment horizontal="left" vertical="center" indent="1"/>
    </xf>
    <xf numFmtId="0" fontId="93" fillId="2" borderId="27" xfId="4" applyFont="1" applyFill="1" applyBorder="1" applyAlignment="1">
      <alignment horizontal="left" vertical="center" indent="1"/>
    </xf>
    <xf numFmtId="0" fontId="93" fillId="2" borderId="28" xfId="4" applyFont="1" applyFill="1" applyBorder="1" applyAlignment="1">
      <alignment horizontal="left" vertical="center" indent="1"/>
    </xf>
    <xf numFmtId="0" fontId="93" fillId="2" borderId="29" xfId="4" applyFont="1" applyFill="1" applyBorder="1" applyAlignment="1">
      <alignment horizontal="left" vertical="center" indent="1"/>
    </xf>
    <xf numFmtId="0" fontId="80" fillId="2" borderId="24" xfId="4" applyFont="1" applyFill="1" applyBorder="1" applyAlignment="1">
      <alignment horizontal="center" vertical="center"/>
    </xf>
    <xf numFmtId="0" fontId="80" fillId="2" borderId="26" xfId="4" applyFont="1" applyFill="1" applyBorder="1" applyAlignment="1">
      <alignment horizontal="center" vertical="center"/>
    </xf>
    <xf numFmtId="0" fontId="80" fillId="2" borderId="92" xfId="4" applyFont="1" applyFill="1" applyBorder="1" applyAlignment="1">
      <alignment horizontal="center" vertical="center"/>
    </xf>
    <xf numFmtId="0" fontId="80" fillId="2" borderId="31" xfId="4" applyFont="1" applyFill="1" applyBorder="1" applyAlignment="1">
      <alignment horizontal="center" vertical="center" wrapText="1"/>
    </xf>
    <xf numFmtId="0" fontId="80" fillId="2" borderId="11" xfId="4" applyFont="1" applyFill="1" applyBorder="1" applyAlignment="1">
      <alignment horizontal="center" vertical="center" wrapText="1"/>
    </xf>
    <xf numFmtId="0" fontId="80" fillId="2" borderId="9" xfId="4" applyFont="1" applyFill="1" applyBorder="1" applyAlignment="1">
      <alignment horizontal="center" vertical="center" wrapText="1"/>
    </xf>
    <xf numFmtId="0" fontId="80" fillId="2" borderId="32" xfId="4" applyFont="1" applyFill="1" applyBorder="1" applyAlignment="1">
      <alignment horizontal="center" vertical="center" wrapText="1"/>
    </xf>
    <xf numFmtId="0" fontId="80" fillId="2" borderId="74" xfId="4" applyFont="1" applyFill="1" applyBorder="1" applyAlignment="1">
      <alignment horizontal="center" vertical="center" wrapText="1"/>
    </xf>
    <xf numFmtId="0" fontId="80" fillId="2" borderId="19" xfId="4" applyFont="1" applyFill="1" applyBorder="1" applyAlignment="1">
      <alignment horizontal="center" vertical="center" wrapText="1"/>
    </xf>
    <xf numFmtId="0" fontId="80" fillId="2" borderId="6" xfId="4" applyFont="1" applyFill="1" applyBorder="1" applyAlignment="1">
      <alignment horizontal="center" vertical="center"/>
    </xf>
    <xf numFmtId="0" fontId="80" fillId="2" borderId="7" xfId="4" applyFont="1" applyFill="1" applyBorder="1" applyAlignment="1">
      <alignment horizontal="center" vertical="center"/>
    </xf>
    <xf numFmtId="0" fontId="80" fillId="2" borderId="12" xfId="4" applyFont="1" applyFill="1" applyBorder="1" applyAlignment="1">
      <alignment horizontal="center" vertical="center" wrapText="1"/>
    </xf>
    <xf numFmtId="0" fontId="80" fillId="2" borderId="38" xfId="4" applyFont="1" applyFill="1" applyBorder="1" applyAlignment="1">
      <alignment horizontal="center" vertical="center" wrapText="1"/>
    </xf>
    <xf numFmtId="0" fontId="80" fillId="2" borderId="40" xfId="4" applyFont="1" applyFill="1" applyBorder="1" applyAlignment="1">
      <alignment horizontal="center" vertical="center" wrapText="1"/>
    </xf>
    <xf numFmtId="0" fontId="80" fillId="2" borderId="10" xfId="4" applyFont="1" applyFill="1" applyBorder="1" applyAlignment="1">
      <alignment horizontal="center" vertical="center" wrapText="1"/>
    </xf>
    <xf numFmtId="0" fontId="80" fillId="2" borderId="14" xfId="4" applyFont="1" applyFill="1" applyBorder="1" applyAlignment="1">
      <alignment horizontal="center" vertical="center" wrapText="1"/>
    </xf>
    <xf numFmtId="0" fontId="80" fillId="2" borderId="5" xfId="8" applyFont="1" applyFill="1" applyBorder="1" applyAlignment="1">
      <alignment horizontal="center" vertical="center"/>
    </xf>
    <xf numFmtId="0" fontId="11" fillId="2" borderId="9" xfId="8" applyFont="1" applyFill="1" applyBorder="1" applyAlignment="1">
      <alignment vertical="center"/>
    </xf>
    <xf numFmtId="0" fontId="79" fillId="0" borderId="6" xfId="4" applyFont="1" applyBorder="1" applyAlignment="1">
      <alignment horizontal="left" vertical="center" indent="1"/>
    </xf>
    <xf numFmtId="0" fontId="79" fillId="0" borderId="7" xfId="4" applyFont="1" applyBorder="1" applyAlignment="1">
      <alignment horizontal="left" vertical="center" indent="1"/>
    </xf>
    <xf numFmtId="0" fontId="79" fillId="0" borderId="8" xfId="4" applyFont="1" applyBorder="1" applyAlignment="1">
      <alignment horizontal="left" vertical="center" indent="1"/>
    </xf>
    <xf numFmtId="0" fontId="80" fillId="2" borderId="68" xfId="4" applyFont="1" applyFill="1" applyBorder="1" applyAlignment="1">
      <alignment horizontal="center" vertical="center" wrapText="1"/>
    </xf>
    <xf numFmtId="0" fontId="80" fillId="2" borderId="70" xfId="4" applyFont="1" applyFill="1" applyBorder="1" applyAlignment="1">
      <alignment horizontal="center" vertical="center" wrapText="1"/>
    </xf>
    <xf numFmtId="0" fontId="88" fillId="2" borderId="27" xfId="4" applyFont="1" applyFill="1" applyBorder="1" applyAlignment="1">
      <alignment horizontal="left" vertical="center" indent="1"/>
    </xf>
    <xf numFmtId="0" fontId="88" fillId="2" borderId="28" xfId="4" applyFont="1" applyFill="1" applyBorder="1" applyAlignment="1">
      <alignment horizontal="left" vertical="center" indent="1"/>
    </xf>
    <xf numFmtId="0" fontId="88" fillId="2" borderId="29" xfId="4" applyFont="1" applyFill="1" applyBorder="1" applyAlignment="1">
      <alignment horizontal="left" vertical="center" indent="1"/>
    </xf>
    <xf numFmtId="0" fontId="75" fillId="2" borderId="20" xfId="4" applyFont="1" applyFill="1" applyBorder="1" applyAlignment="1">
      <alignment horizontal="center"/>
    </xf>
    <xf numFmtId="0" fontId="12" fillId="2" borderId="24" xfId="8" applyFont="1" applyFill="1" applyBorder="1"/>
    <xf numFmtId="0" fontId="12" fillId="2" borderId="64" xfId="8" applyFont="1" applyFill="1" applyBorder="1"/>
    <xf numFmtId="0" fontId="12" fillId="2" borderId="0" xfId="8" applyFont="1" applyFill="1"/>
    <xf numFmtId="0" fontId="80" fillId="2" borderId="90" xfId="4" applyFont="1" applyFill="1" applyBorder="1" applyAlignment="1">
      <alignment horizontal="center" vertical="center"/>
    </xf>
    <xf numFmtId="0" fontId="80" fillId="2" borderId="73" xfId="4" applyFont="1" applyFill="1" applyBorder="1" applyAlignment="1">
      <alignment horizontal="center" vertical="center"/>
    </xf>
    <xf numFmtId="0" fontId="80" fillId="2" borderId="13" xfId="4" applyFont="1" applyFill="1" applyBorder="1" applyAlignment="1">
      <alignment horizontal="center" vertical="center"/>
    </xf>
    <xf numFmtId="0" fontId="80" fillId="2" borderId="14" xfId="4" applyFont="1" applyFill="1" applyBorder="1" applyAlignment="1">
      <alignment horizontal="center" vertical="center"/>
    </xf>
    <xf numFmtId="0" fontId="80" fillId="2" borderId="40" xfId="4" applyFont="1" applyFill="1" applyBorder="1" applyAlignment="1">
      <alignment horizontal="center" vertical="center"/>
    </xf>
    <xf numFmtId="0" fontId="80" fillId="2" borderId="10" xfId="4" applyFont="1" applyFill="1" applyBorder="1" applyAlignment="1">
      <alignment horizontal="center" vertical="center"/>
    </xf>
    <xf numFmtId="0" fontId="80" fillId="2" borderId="73" xfId="4" applyFont="1" applyFill="1" applyBorder="1"/>
    <xf numFmtId="0" fontId="80" fillId="2" borderId="14" xfId="4" applyFont="1" applyFill="1" applyBorder="1"/>
    <xf numFmtId="0" fontId="80" fillId="2" borderId="10" xfId="4" applyFont="1" applyFill="1" applyBorder="1"/>
    <xf numFmtId="0" fontId="80" fillId="2" borderId="90" xfId="4" applyFont="1" applyFill="1" applyBorder="1" applyAlignment="1">
      <alignment horizontal="center" vertical="center" wrapText="1"/>
    </xf>
    <xf numFmtId="0" fontId="80" fillId="2" borderId="24" xfId="4" applyFont="1" applyFill="1" applyBorder="1"/>
    <xf numFmtId="0" fontId="80" fillId="2" borderId="13" xfId="4" applyFont="1" applyFill="1" applyBorder="1"/>
    <xf numFmtId="0" fontId="80" fillId="2" borderId="0" xfId="4" applyFont="1" applyFill="1"/>
    <xf numFmtId="0" fontId="80" fillId="2" borderId="40" xfId="4" applyFont="1" applyFill="1" applyBorder="1"/>
    <xf numFmtId="0" fontId="80" fillId="2" borderId="75" xfId="4" applyFont="1" applyFill="1" applyBorder="1"/>
    <xf numFmtId="0" fontId="80" fillId="2" borderId="23" xfId="4" applyFont="1" applyFill="1" applyBorder="1" applyAlignment="1">
      <alignment horizontal="center" vertical="center" wrapText="1"/>
    </xf>
    <xf numFmtId="0" fontId="80" fillId="2" borderId="101" xfId="4" applyFont="1" applyFill="1" applyBorder="1" applyAlignment="1">
      <alignment horizontal="center" vertical="center" wrapText="1"/>
    </xf>
    <xf numFmtId="0" fontId="80" fillId="2" borderId="102" xfId="4" applyFont="1" applyFill="1" applyBorder="1" applyAlignment="1">
      <alignment horizontal="center" vertical="center" wrapText="1"/>
    </xf>
    <xf numFmtId="0" fontId="80" fillId="2" borderId="34" xfId="4" applyFont="1" applyFill="1" applyBorder="1" applyAlignment="1" applyProtection="1">
      <alignment horizontal="left" vertical="center"/>
    </xf>
    <xf numFmtId="0" fontId="12" fillId="2" borderId="7" xfId="8" applyFont="1" applyFill="1" applyBorder="1" applyProtection="1"/>
    <xf numFmtId="0" fontId="12" fillId="2" borderId="35" xfId="8" applyFont="1" applyFill="1" applyBorder="1" applyProtection="1"/>
    <xf numFmtId="0" fontId="80" fillId="2" borderId="6" xfId="4" applyFont="1" applyFill="1" applyBorder="1" applyAlignment="1" applyProtection="1">
      <alignment horizontal="left" vertical="center"/>
    </xf>
    <xf numFmtId="0" fontId="80" fillId="2" borderId="7" xfId="4" applyFont="1" applyFill="1" applyBorder="1" applyAlignment="1" applyProtection="1">
      <alignment horizontal="left" vertical="center"/>
    </xf>
    <xf numFmtId="0" fontId="80" fillId="2" borderId="8" xfId="4" applyFont="1" applyFill="1" applyBorder="1" applyAlignment="1" applyProtection="1">
      <alignment horizontal="left" vertical="center"/>
    </xf>
    <xf numFmtId="0" fontId="79" fillId="2" borderId="6" xfId="4" applyFont="1" applyFill="1" applyBorder="1" applyAlignment="1" applyProtection="1">
      <alignment horizontal="left" vertical="center" indent="2"/>
    </xf>
    <xf numFmtId="0" fontId="79" fillId="2" borderId="7" xfId="4" applyFont="1" applyFill="1" applyBorder="1" applyAlignment="1" applyProtection="1">
      <alignment horizontal="left" vertical="center" indent="2"/>
    </xf>
    <xf numFmtId="0" fontId="79" fillId="2" borderId="8" xfId="4" applyFont="1" applyFill="1" applyBorder="1" applyAlignment="1" applyProtection="1">
      <alignment horizontal="left" vertical="center" indent="2"/>
    </xf>
    <xf numFmtId="0" fontId="79" fillId="2" borderId="6" xfId="4" applyFont="1" applyFill="1" applyBorder="1" applyAlignment="1" applyProtection="1">
      <alignment horizontal="left" vertical="center" indent="3"/>
    </xf>
    <xf numFmtId="0" fontId="79" fillId="2" borderId="7" xfId="4" applyFont="1" applyFill="1" applyBorder="1" applyAlignment="1" applyProtection="1">
      <alignment horizontal="left" vertical="center" indent="3"/>
    </xf>
    <xf numFmtId="0" fontId="79" fillId="2" borderId="8" xfId="4" applyFont="1" applyFill="1" applyBorder="1" applyAlignment="1" applyProtection="1">
      <alignment horizontal="left" vertical="center" indent="3"/>
    </xf>
    <xf numFmtId="0" fontId="79" fillId="2" borderId="6" xfId="4" applyFont="1" applyFill="1" applyBorder="1" applyAlignment="1" applyProtection="1">
      <alignment horizontal="left" vertical="center" wrapText="1" indent="2"/>
    </xf>
    <xf numFmtId="0" fontId="79" fillId="2" borderId="7" xfId="4" applyFont="1" applyFill="1" applyBorder="1" applyAlignment="1" applyProtection="1">
      <alignment horizontal="left" vertical="center" wrapText="1" indent="2"/>
    </xf>
    <xf numFmtId="0" fontId="79" fillId="2" borderId="8" xfId="4" applyFont="1" applyFill="1" applyBorder="1" applyAlignment="1" applyProtection="1">
      <alignment horizontal="left" vertical="center" wrapText="1" indent="2"/>
    </xf>
    <xf numFmtId="0" fontId="96" fillId="2" borderId="27" xfId="4" applyFont="1" applyFill="1" applyBorder="1" applyAlignment="1">
      <alignment horizontal="left" vertical="center" indent="1"/>
    </xf>
    <xf numFmtId="0" fontId="96" fillId="2" borderId="28" xfId="4" applyFont="1" applyFill="1" applyBorder="1" applyAlignment="1">
      <alignment horizontal="left" vertical="center" indent="1"/>
    </xf>
    <xf numFmtId="0" fontId="96" fillId="2" borderId="29" xfId="4" applyFont="1" applyFill="1" applyBorder="1" applyAlignment="1">
      <alignment horizontal="left" vertical="center" indent="1"/>
    </xf>
    <xf numFmtId="0" fontId="11" fillId="2" borderId="93" xfId="4" applyFont="1" applyFill="1" applyBorder="1" applyAlignment="1">
      <alignment horizontal="center" vertical="center"/>
    </xf>
    <xf numFmtId="0" fontId="11" fillId="2" borderId="26" xfId="4" applyFont="1" applyFill="1" applyBorder="1" applyAlignment="1">
      <alignment horizontal="center" vertical="center"/>
    </xf>
    <xf numFmtId="0" fontId="11" fillId="2" borderId="90" xfId="4" applyFont="1" applyFill="1" applyBorder="1" applyAlignment="1">
      <alignment horizontal="center" vertical="center" wrapText="1"/>
    </xf>
    <xf numFmtId="0" fontId="11" fillId="2" borderId="73" xfId="4" applyFont="1" applyFill="1" applyBorder="1" applyAlignment="1">
      <alignment horizontal="center" vertical="center" wrapText="1"/>
    </xf>
    <xf numFmtId="0" fontId="11" fillId="2" borderId="13" xfId="4" applyFont="1" applyFill="1" applyBorder="1" applyAlignment="1">
      <alignment horizontal="center" vertical="center" wrapText="1"/>
    </xf>
    <xf numFmtId="0" fontId="11" fillId="2" borderId="14" xfId="4" applyFont="1" applyFill="1" applyBorder="1" applyAlignment="1">
      <alignment horizontal="center" vertical="center" wrapText="1"/>
    </xf>
    <xf numFmtId="0" fontId="11" fillId="2" borderId="40"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31" xfId="4" applyFont="1" applyFill="1" applyBorder="1" applyAlignment="1">
      <alignment horizontal="center" vertical="center" wrapText="1"/>
    </xf>
    <xf numFmtId="0" fontId="11" fillId="2" borderId="11" xfId="4" applyFont="1" applyFill="1" applyBorder="1"/>
    <xf numFmtId="0" fontId="11" fillId="2" borderId="9" xfId="4" applyFont="1" applyFill="1" applyBorder="1"/>
    <xf numFmtId="0" fontId="11" fillId="2" borderId="1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2" xfId="4" applyFont="1" applyFill="1" applyBorder="1" applyAlignment="1">
      <alignment horizontal="center" vertical="center" wrapText="1"/>
    </xf>
    <xf numFmtId="0" fontId="11" fillId="2" borderId="74" xfId="4" applyFont="1" applyFill="1" applyBorder="1" applyAlignment="1">
      <alignment horizontal="center" vertical="center" wrapText="1"/>
    </xf>
    <xf numFmtId="0" fontId="11" fillId="2" borderId="19" xfId="4" applyFont="1" applyFill="1" applyBorder="1" applyAlignment="1">
      <alignment horizontal="center" vertical="center" wrapText="1"/>
    </xf>
    <xf numFmtId="0" fontId="11" fillId="2" borderId="5" xfId="4" applyFont="1" applyFill="1" applyBorder="1" applyAlignment="1">
      <alignment horizontal="center" vertical="center"/>
    </xf>
    <xf numFmtId="0" fontId="11" fillId="2" borderId="11" xfId="8" applyFont="1" applyFill="1" applyBorder="1" applyAlignment="1">
      <alignment horizontal="center" vertical="center"/>
    </xf>
    <xf numFmtId="0" fontId="11" fillId="2" borderId="5" xfId="4" applyFont="1" applyFill="1" applyBorder="1" applyAlignment="1">
      <alignment horizontal="center" vertical="center" wrapText="1"/>
    </xf>
  </cellXfs>
  <cellStyles count="362">
    <cellStyle name="20% - 1. jelölőszín" xfId="9" xr:uid="{00000000-0005-0000-0000-000000000000}"/>
    <cellStyle name="20% - 1. jelölőszín 2" xfId="10" xr:uid="{00000000-0005-0000-0000-000001000000}"/>
    <cellStyle name="20% - 1. jelölőszín 2 2" xfId="212" xr:uid="{00000000-0005-0000-0000-000002000000}"/>
    <cellStyle name="20% - 1. jelölőszín 3" xfId="211" xr:uid="{00000000-0005-0000-0000-000003000000}"/>
    <cellStyle name="20% - 1. jelölőszín_20130128_ITS on reporting_Annex I_CA" xfId="11" xr:uid="{00000000-0005-0000-0000-000004000000}"/>
    <cellStyle name="20% - 2. jelölőszín" xfId="12" xr:uid="{00000000-0005-0000-0000-000005000000}"/>
    <cellStyle name="20% - 2. jelölőszín 2" xfId="13" xr:uid="{00000000-0005-0000-0000-000006000000}"/>
    <cellStyle name="20% - 2. jelölőszín 2 2" xfId="214" xr:uid="{00000000-0005-0000-0000-000007000000}"/>
    <cellStyle name="20% - 2. jelölőszín 3" xfId="213" xr:uid="{00000000-0005-0000-0000-000008000000}"/>
    <cellStyle name="20% - 2. jelölőszín_20130128_ITS on reporting_Annex I_CA" xfId="14" xr:uid="{00000000-0005-0000-0000-000009000000}"/>
    <cellStyle name="20% - 3. jelölőszín" xfId="15" xr:uid="{00000000-0005-0000-0000-00000A000000}"/>
    <cellStyle name="20% - 3. jelölőszín 2" xfId="16" xr:uid="{00000000-0005-0000-0000-00000B000000}"/>
    <cellStyle name="20% - 3. jelölőszín 2 2" xfId="216" xr:uid="{00000000-0005-0000-0000-00000C000000}"/>
    <cellStyle name="20% - 3. jelölőszín 3" xfId="215" xr:uid="{00000000-0005-0000-0000-00000D000000}"/>
    <cellStyle name="20% - 3. jelölőszín_20130128_ITS on reporting_Annex I_CA" xfId="17" xr:uid="{00000000-0005-0000-0000-00000E000000}"/>
    <cellStyle name="20% - 4. jelölőszín" xfId="18" xr:uid="{00000000-0005-0000-0000-00000F000000}"/>
    <cellStyle name="20% - 4. jelölőszín 2" xfId="19" xr:uid="{00000000-0005-0000-0000-000010000000}"/>
    <cellStyle name="20% - 4. jelölőszín 2 2" xfId="218" xr:uid="{00000000-0005-0000-0000-000011000000}"/>
    <cellStyle name="20% - 4. jelölőszín 3" xfId="217" xr:uid="{00000000-0005-0000-0000-000012000000}"/>
    <cellStyle name="20% - 4. jelölőszín_20130128_ITS on reporting_Annex I_CA" xfId="20" xr:uid="{00000000-0005-0000-0000-000013000000}"/>
    <cellStyle name="20% - 5. jelölőszín" xfId="21" xr:uid="{00000000-0005-0000-0000-000014000000}"/>
    <cellStyle name="20% - 5. jelölőszín 2" xfId="22" xr:uid="{00000000-0005-0000-0000-000015000000}"/>
    <cellStyle name="20% - 5. jelölőszín 2 2" xfId="220" xr:uid="{00000000-0005-0000-0000-000016000000}"/>
    <cellStyle name="20% - 5. jelölőszín 3" xfId="219" xr:uid="{00000000-0005-0000-0000-000017000000}"/>
    <cellStyle name="20% - 5. jelölőszín_20130128_ITS on reporting_Annex I_CA" xfId="23" xr:uid="{00000000-0005-0000-0000-000018000000}"/>
    <cellStyle name="20% - 6. jelölőszín" xfId="24" xr:uid="{00000000-0005-0000-0000-000019000000}"/>
    <cellStyle name="20% - 6. jelölőszín 2" xfId="25" xr:uid="{00000000-0005-0000-0000-00001A000000}"/>
    <cellStyle name="20% - 6. jelölőszín 2 2" xfId="222" xr:uid="{00000000-0005-0000-0000-00001B000000}"/>
    <cellStyle name="20% - 6. jelölőszín 3" xfId="221" xr:uid="{00000000-0005-0000-0000-00001C000000}"/>
    <cellStyle name="20% - 6. jelölőszín_20130128_ITS on reporting_Annex I_CA" xfId="26" xr:uid="{00000000-0005-0000-0000-00001D000000}"/>
    <cellStyle name="20% - Accent1 2" xfId="27" xr:uid="{00000000-0005-0000-0000-00001E000000}"/>
    <cellStyle name="20% - Accent1 3" xfId="298" xr:uid="{00000000-0005-0000-0000-00001F000000}"/>
    <cellStyle name="20% - Accent2 2" xfId="28" xr:uid="{00000000-0005-0000-0000-000020000000}"/>
    <cellStyle name="20% - Accent2 3" xfId="297" xr:uid="{00000000-0005-0000-0000-000021000000}"/>
    <cellStyle name="20% - Accent3 2" xfId="29" xr:uid="{00000000-0005-0000-0000-000022000000}"/>
    <cellStyle name="20% - Accent3 3" xfId="296" xr:uid="{00000000-0005-0000-0000-000023000000}"/>
    <cellStyle name="20% - Accent4 2" xfId="30" xr:uid="{00000000-0005-0000-0000-000024000000}"/>
    <cellStyle name="20% - Accent4 3" xfId="295" xr:uid="{00000000-0005-0000-0000-000025000000}"/>
    <cellStyle name="20% - Accent5 2" xfId="31" xr:uid="{00000000-0005-0000-0000-000026000000}"/>
    <cellStyle name="20% - Accent5 3" xfId="294" xr:uid="{00000000-0005-0000-0000-000027000000}"/>
    <cellStyle name="20% - Accent6 2" xfId="32" xr:uid="{00000000-0005-0000-0000-000028000000}"/>
    <cellStyle name="20% - Accent6 3" xfId="293" xr:uid="{00000000-0005-0000-0000-000029000000}"/>
    <cellStyle name="20% - Énfasis1" xfId="33" xr:uid="{00000000-0005-0000-0000-00002A000000}"/>
    <cellStyle name="20% - Énfasis1 2" xfId="224" xr:uid="{00000000-0005-0000-0000-00002B000000}"/>
    <cellStyle name="20% - Énfasis2" xfId="34" xr:uid="{00000000-0005-0000-0000-00002C000000}"/>
    <cellStyle name="20% - Énfasis2 2" xfId="225" xr:uid="{00000000-0005-0000-0000-00002D000000}"/>
    <cellStyle name="20% - Énfasis3" xfId="35" xr:uid="{00000000-0005-0000-0000-00002E000000}"/>
    <cellStyle name="20% - Énfasis3 2" xfId="226" xr:uid="{00000000-0005-0000-0000-00002F000000}"/>
    <cellStyle name="20% - Énfasis4" xfId="36" xr:uid="{00000000-0005-0000-0000-000030000000}"/>
    <cellStyle name="20% - Énfasis4 2" xfId="227" xr:uid="{00000000-0005-0000-0000-000031000000}"/>
    <cellStyle name="20% - Énfasis5" xfId="37" xr:uid="{00000000-0005-0000-0000-000032000000}"/>
    <cellStyle name="20% - Énfasis5 2" xfId="228" xr:uid="{00000000-0005-0000-0000-000033000000}"/>
    <cellStyle name="20% - Énfasis6" xfId="38" xr:uid="{00000000-0005-0000-0000-000034000000}"/>
    <cellStyle name="20% - Énfasis6 2" xfId="229" xr:uid="{00000000-0005-0000-0000-000035000000}"/>
    <cellStyle name="40% - 1. jelölőszín" xfId="39" xr:uid="{00000000-0005-0000-0000-000036000000}"/>
    <cellStyle name="40% - 1. jelölőszín 2" xfId="40" xr:uid="{00000000-0005-0000-0000-000037000000}"/>
    <cellStyle name="40% - 1. jelölőszín 2 2" xfId="231" xr:uid="{00000000-0005-0000-0000-000038000000}"/>
    <cellStyle name="40% - 1. jelölőszín 3" xfId="230" xr:uid="{00000000-0005-0000-0000-000039000000}"/>
    <cellStyle name="40% - 1. jelölőszín_20130128_ITS on reporting_Annex I_CA" xfId="41" xr:uid="{00000000-0005-0000-0000-00003A000000}"/>
    <cellStyle name="40% - 2. jelölőszín" xfId="42" xr:uid="{00000000-0005-0000-0000-00003B000000}"/>
    <cellStyle name="40% - 2. jelölőszín 2" xfId="43" xr:uid="{00000000-0005-0000-0000-00003C000000}"/>
    <cellStyle name="40% - 2. jelölőszín 2 2" xfId="233" xr:uid="{00000000-0005-0000-0000-00003D000000}"/>
    <cellStyle name="40% - 2. jelölőszín 3" xfId="232" xr:uid="{00000000-0005-0000-0000-00003E000000}"/>
    <cellStyle name="40% - 2. jelölőszín_20130128_ITS on reporting_Annex I_CA" xfId="44" xr:uid="{00000000-0005-0000-0000-00003F000000}"/>
    <cellStyle name="40% - 3. jelölőszín" xfId="45" xr:uid="{00000000-0005-0000-0000-000040000000}"/>
    <cellStyle name="40% - 3. jelölőszín 2" xfId="46" xr:uid="{00000000-0005-0000-0000-000041000000}"/>
    <cellStyle name="40% - 3. jelölőszín 2 2" xfId="235" xr:uid="{00000000-0005-0000-0000-000042000000}"/>
    <cellStyle name="40% - 3. jelölőszín 3" xfId="234" xr:uid="{00000000-0005-0000-0000-000043000000}"/>
    <cellStyle name="40% - 3. jelölőszín_20130128_ITS on reporting_Annex I_CA" xfId="47" xr:uid="{00000000-0005-0000-0000-000044000000}"/>
    <cellStyle name="40% - 4. jelölőszín" xfId="48" xr:uid="{00000000-0005-0000-0000-000045000000}"/>
    <cellStyle name="40% - 4. jelölőszín 2" xfId="49" xr:uid="{00000000-0005-0000-0000-000046000000}"/>
    <cellStyle name="40% - 4. jelölőszín 2 2" xfId="237" xr:uid="{00000000-0005-0000-0000-000047000000}"/>
    <cellStyle name="40% - 4. jelölőszín 3" xfId="236" xr:uid="{00000000-0005-0000-0000-000048000000}"/>
    <cellStyle name="40% - 4. jelölőszín_20130128_ITS on reporting_Annex I_CA" xfId="50" xr:uid="{00000000-0005-0000-0000-000049000000}"/>
    <cellStyle name="40% - 5. jelölőszín" xfId="51" xr:uid="{00000000-0005-0000-0000-00004A000000}"/>
    <cellStyle name="40% - 5. jelölőszín 2" xfId="52" xr:uid="{00000000-0005-0000-0000-00004B000000}"/>
    <cellStyle name="40% - 5. jelölőszín 2 2" xfId="239" xr:uid="{00000000-0005-0000-0000-00004C000000}"/>
    <cellStyle name="40% - 5. jelölőszín 3" xfId="238" xr:uid="{00000000-0005-0000-0000-00004D000000}"/>
    <cellStyle name="40% - 5. jelölőszín_20130128_ITS on reporting_Annex I_CA" xfId="53" xr:uid="{00000000-0005-0000-0000-00004E000000}"/>
    <cellStyle name="40% - 6. jelölőszín" xfId="54" xr:uid="{00000000-0005-0000-0000-00004F000000}"/>
    <cellStyle name="40% - 6. jelölőszín 2" xfId="55" xr:uid="{00000000-0005-0000-0000-000050000000}"/>
    <cellStyle name="40% - 6. jelölőszín 2 2" xfId="241" xr:uid="{00000000-0005-0000-0000-000051000000}"/>
    <cellStyle name="40% - 6. jelölőszín 3" xfId="240" xr:uid="{00000000-0005-0000-0000-000052000000}"/>
    <cellStyle name="40% - 6. jelölőszín_20130128_ITS on reporting_Annex I_CA" xfId="56" xr:uid="{00000000-0005-0000-0000-000053000000}"/>
    <cellStyle name="40% - Accent1 2" xfId="57" xr:uid="{00000000-0005-0000-0000-000054000000}"/>
    <cellStyle name="40% - Accent1 3" xfId="292" xr:uid="{00000000-0005-0000-0000-000055000000}"/>
    <cellStyle name="40% - Accent2 2" xfId="58" xr:uid="{00000000-0005-0000-0000-000056000000}"/>
    <cellStyle name="40% - Accent2 3" xfId="291" xr:uid="{00000000-0005-0000-0000-000057000000}"/>
    <cellStyle name="40% - Accent3 2" xfId="59" xr:uid="{00000000-0005-0000-0000-000058000000}"/>
    <cellStyle name="40% - Accent3 3" xfId="290" xr:uid="{00000000-0005-0000-0000-000059000000}"/>
    <cellStyle name="40% - Accent4 2" xfId="60" xr:uid="{00000000-0005-0000-0000-00005A000000}"/>
    <cellStyle name="40% - Accent4 3" xfId="289" xr:uid="{00000000-0005-0000-0000-00005B000000}"/>
    <cellStyle name="40% - Accent5 2" xfId="61" xr:uid="{00000000-0005-0000-0000-00005C000000}"/>
    <cellStyle name="40% - Accent5 3" xfId="288" xr:uid="{00000000-0005-0000-0000-00005D000000}"/>
    <cellStyle name="40% - Accent6 2" xfId="62" xr:uid="{00000000-0005-0000-0000-00005E000000}"/>
    <cellStyle name="40% - Accent6 3" xfId="287" xr:uid="{00000000-0005-0000-0000-00005F000000}"/>
    <cellStyle name="40% - Énfasis1" xfId="63" xr:uid="{00000000-0005-0000-0000-000060000000}"/>
    <cellStyle name="40% - Énfasis1 2" xfId="247" xr:uid="{00000000-0005-0000-0000-000061000000}"/>
    <cellStyle name="40% - Énfasis2" xfId="64" xr:uid="{00000000-0005-0000-0000-000062000000}"/>
    <cellStyle name="40% - Énfasis2 2" xfId="248" xr:uid="{00000000-0005-0000-0000-000063000000}"/>
    <cellStyle name="40% - Énfasis3" xfId="65" xr:uid="{00000000-0005-0000-0000-000064000000}"/>
    <cellStyle name="40% - Énfasis3 2" xfId="249" xr:uid="{00000000-0005-0000-0000-000065000000}"/>
    <cellStyle name="40% - Énfasis4" xfId="66" xr:uid="{00000000-0005-0000-0000-000066000000}"/>
    <cellStyle name="40% - Énfasis4 2" xfId="250" xr:uid="{00000000-0005-0000-0000-000067000000}"/>
    <cellStyle name="40% - Énfasis5" xfId="67" xr:uid="{00000000-0005-0000-0000-000068000000}"/>
    <cellStyle name="40% - Énfasis5 2" xfId="251" xr:uid="{00000000-0005-0000-0000-000069000000}"/>
    <cellStyle name="40% - Énfasis6" xfId="68" xr:uid="{00000000-0005-0000-0000-00006A000000}"/>
    <cellStyle name="40% - Énfasis6 2" xfId="252" xr:uid="{00000000-0005-0000-0000-00006B000000}"/>
    <cellStyle name="60% - 1. jelölőszín" xfId="69" xr:uid="{00000000-0005-0000-0000-00006C000000}"/>
    <cellStyle name="60% - 2. jelölőszín" xfId="70" xr:uid="{00000000-0005-0000-0000-00006D000000}"/>
    <cellStyle name="60% - 3. jelölőszín" xfId="71" xr:uid="{00000000-0005-0000-0000-00006E000000}"/>
    <cellStyle name="60% - 4. jelölőszín" xfId="72" xr:uid="{00000000-0005-0000-0000-00006F000000}"/>
    <cellStyle name="60% - 5. jelölőszín" xfId="73" xr:uid="{00000000-0005-0000-0000-000070000000}"/>
    <cellStyle name="60% - 6. jelölőszín" xfId="74" xr:uid="{00000000-0005-0000-0000-000071000000}"/>
    <cellStyle name="60% - Accent1 2" xfId="75" xr:uid="{00000000-0005-0000-0000-000072000000}"/>
    <cellStyle name="60% - Accent1 3" xfId="286" xr:uid="{00000000-0005-0000-0000-000073000000}"/>
    <cellStyle name="60% - Accent2 2" xfId="76" xr:uid="{00000000-0005-0000-0000-000074000000}"/>
    <cellStyle name="60% - Accent2 3" xfId="285" xr:uid="{00000000-0005-0000-0000-000075000000}"/>
    <cellStyle name="60% - Accent3 2" xfId="77" xr:uid="{00000000-0005-0000-0000-000076000000}"/>
    <cellStyle name="60% - Accent3 3" xfId="284" xr:uid="{00000000-0005-0000-0000-000077000000}"/>
    <cellStyle name="60% - Accent4 2" xfId="78" xr:uid="{00000000-0005-0000-0000-000078000000}"/>
    <cellStyle name="60% - Accent4 3" xfId="283" xr:uid="{00000000-0005-0000-0000-000079000000}"/>
    <cellStyle name="60% - Accent5 2" xfId="79" xr:uid="{00000000-0005-0000-0000-00007A000000}"/>
    <cellStyle name="60% - Accent5 3" xfId="282" xr:uid="{00000000-0005-0000-0000-00007B000000}"/>
    <cellStyle name="60% - Accent6 2" xfId="80" xr:uid="{00000000-0005-0000-0000-00007C000000}"/>
    <cellStyle name="60% - Accent6 3" xfId="223" xr:uid="{00000000-0005-0000-0000-00007D000000}"/>
    <cellStyle name="60% - Énfasis1" xfId="81" xr:uid="{00000000-0005-0000-0000-00007E000000}"/>
    <cellStyle name="60% - Énfasis2" xfId="82" xr:uid="{00000000-0005-0000-0000-00007F000000}"/>
    <cellStyle name="60% - Énfasis3" xfId="83" xr:uid="{00000000-0005-0000-0000-000080000000}"/>
    <cellStyle name="60% - Énfasis4" xfId="84" xr:uid="{00000000-0005-0000-0000-000081000000}"/>
    <cellStyle name="60% - Énfasis5" xfId="85" xr:uid="{00000000-0005-0000-0000-000082000000}"/>
    <cellStyle name="60% - Énfasis6" xfId="86" xr:uid="{00000000-0005-0000-0000-000083000000}"/>
    <cellStyle name="Accent1 2" xfId="87" xr:uid="{00000000-0005-0000-0000-000084000000}"/>
    <cellStyle name="Accent1 3" xfId="281" xr:uid="{00000000-0005-0000-0000-000085000000}"/>
    <cellStyle name="Accent2 2" xfId="88" xr:uid="{00000000-0005-0000-0000-000086000000}"/>
    <cellStyle name="Accent2 3" xfId="242" xr:uid="{00000000-0005-0000-0000-000087000000}"/>
    <cellStyle name="Accent3 2" xfId="89" xr:uid="{00000000-0005-0000-0000-000088000000}"/>
    <cellStyle name="Accent3 3" xfId="243" xr:uid="{00000000-0005-0000-0000-000089000000}"/>
    <cellStyle name="Accent4 2" xfId="90" xr:uid="{00000000-0005-0000-0000-00008A000000}"/>
    <cellStyle name="Accent4 3" xfId="244" xr:uid="{00000000-0005-0000-0000-00008B000000}"/>
    <cellStyle name="Accent5 2" xfId="91" xr:uid="{00000000-0005-0000-0000-00008C000000}"/>
    <cellStyle name="Accent5 3" xfId="245" xr:uid="{00000000-0005-0000-0000-00008D000000}"/>
    <cellStyle name="Accent6 2" xfId="92" xr:uid="{00000000-0005-0000-0000-00008E000000}"/>
    <cellStyle name="Accent6 3" xfId="246" xr:uid="{00000000-0005-0000-0000-00008F000000}"/>
    <cellStyle name="Bad 2" xfId="93" xr:uid="{00000000-0005-0000-0000-000090000000}"/>
    <cellStyle name="Bad 3" xfId="253" xr:uid="{00000000-0005-0000-0000-000091000000}"/>
    <cellStyle name="Bevitel" xfId="94" xr:uid="{00000000-0005-0000-0000-000092000000}"/>
    <cellStyle name="Bevitel 2" xfId="338" xr:uid="{00000000-0005-0000-0000-000093000000}"/>
    <cellStyle name="Bevitel 3" xfId="346" xr:uid="{00000000-0005-0000-0000-000094000000}"/>
    <cellStyle name="Buena" xfId="95" xr:uid="{00000000-0005-0000-0000-000095000000}"/>
    <cellStyle name="Calculation 2" xfId="97" xr:uid="{00000000-0005-0000-0000-000096000000}"/>
    <cellStyle name="Calculation 2 2" xfId="336" xr:uid="{00000000-0005-0000-0000-000097000000}"/>
    <cellStyle name="Calculation 2 3" xfId="328" xr:uid="{00000000-0005-0000-0000-000098000000}"/>
    <cellStyle name="Calculation 3" xfId="254" xr:uid="{00000000-0005-0000-0000-000099000000}"/>
    <cellStyle name="Calculation 3 2" xfId="347" xr:uid="{00000000-0005-0000-0000-00009A000000}"/>
    <cellStyle name="Calculation 3 3" xfId="345" xr:uid="{00000000-0005-0000-0000-00009B000000}"/>
    <cellStyle name="Calculation 4" xfId="96" xr:uid="{00000000-0005-0000-0000-00009C000000}"/>
    <cellStyle name="Calculation 5" xfId="337" xr:uid="{00000000-0005-0000-0000-00009D000000}"/>
    <cellStyle name="Calculation 6" xfId="327" xr:uid="{00000000-0005-0000-0000-00009E000000}"/>
    <cellStyle name="Cálculo" xfId="98" xr:uid="{00000000-0005-0000-0000-00009F000000}"/>
    <cellStyle name="Cálculo 2" xfId="335" xr:uid="{00000000-0005-0000-0000-0000A0000000}"/>
    <cellStyle name="Cálculo 3" xfId="329" xr:uid="{00000000-0005-0000-0000-0000A1000000}"/>
    <cellStyle name="Celda de comprobación" xfId="99" xr:uid="{00000000-0005-0000-0000-0000A2000000}"/>
    <cellStyle name="Celda vinculada" xfId="100" xr:uid="{00000000-0005-0000-0000-0000A3000000}"/>
    <cellStyle name="Check Cell 2" xfId="101" xr:uid="{00000000-0005-0000-0000-0000A4000000}"/>
    <cellStyle name="Check Cell 3" xfId="255" xr:uid="{00000000-0005-0000-0000-0000A5000000}"/>
    <cellStyle name="Cím" xfId="102" xr:uid="{00000000-0005-0000-0000-0000A6000000}"/>
    <cellStyle name="Címsor 1" xfId="103" xr:uid="{00000000-0005-0000-0000-0000A7000000}"/>
    <cellStyle name="Címsor 2" xfId="104" xr:uid="{00000000-0005-0000-0000-0000A8000000}"/>
    <cellStyle name="Címsor 3" xfId="105" xr:uid="{00000000-0005-0000-0000-0000A9000000}"/>
    <cellStyle name="Címsor 4" xfId="106" xr:uid="{00000000-0005-0000-0000-0000AA000000}"/>
    <cellStyle name="Comma" xfId="355" builtinId="3"/>
    <cellStyle name="Ellenőrzőcella" xfId="107" xr:uid="{00000000-0005-0000-0000-0000AC000000}"/>
    <cellStyle name="Encabezado 4" xfId="108" xr:uid="{00000000-0005-0000-0000-0000AD000000}"/>
    <cellStyle name="Énfasis1" xfId="109" xr:uid="{00000000-0005-0000-0000-0000AE000000}"/>
    <cellStyle name="Énfasis2" xfId="110" xr:uid="{00000000-0005-0000-0000-0000AF000000}"/>
    <cellStyle name="Énfasis3" xfId="111" xr:uid="{00000000-0005-0000-0000-0000B0000000}"/>
    <cellStyle name="Énfasis4" xfId="112" xr:uid="{00000000-0005-0000-0000-0000B1000000}"/>
    <cellStyle name="Énfasis5" xfId="113" xr:uid="{00000000-0005-0000-0000-0000B2000000}"/>
    <cellStyle name="Énfasis6" xfId="114" xr:uid="{00000000-0005-0000-0000-0000B3000000}"/>
    <cellStyle name="Entrada" xfId="115" xr:uid="{00000000-0005-0000-0000-0000B4000000}"/>
    <cellStyle name="Entrada 2" xfId="352" xr:uid="{00000000-0005-0000-0000-0000B5000000}"/>
    <cellStyle name="Entrada 3" xfId="330" xr:uid="{00000000-0005-0000-0000-0000B6000000}"/>
    <cellStyle name="Explanatory Text 2" xfId="117" xr:uid="{00000000-0005-0000-0000-0000B7000000}"/>
    <cellStyle name="Explanatory Text 3" xfId="256" xr:uid="{00000000-0005-0000-0000-0000B8000000}"/>
    <cellStyle name="Explanatory Text 4" xfId="116" xr:uid="{00000000-0005-0000-0000-0000B9000000}"/>
    <cellStyle name="Figyelmeztetés" xfId="118" xr:uid="{00000000-0005-0000-0000-0000BA000000}"/>
    <cellStyle name="Good 2" xfId="119" xr:uid="{00000000-0005-0000-0000-0000BB000000}"/>
    <cellStyle name="Good 3" xfId="257" xr:uid="{00000000-0005-0000-0000-0000BC000000}"/>
    <cellStyle name="greyed" xfId="120" xr:uid="{00000000-0005-0000-0000-0000BD000000}"/>
    <cellStyle name="Heading 1 2" xfId="121" xr:uid="{00000000-0005-0000-0000-0000BE000000}"/>
    <cellStyle name="Heading 1 3" xfId="258" xr:uid="{00000000-0005-0000-0000-0000BF000000}"/>
    <cellStyle name="Heading 2 2" xfId="122" xr:uid="{00000000-0005-0000-0000-0000C0000000}"/>
    <cellStyle name="Heading 2 3" xfId="259" xr:uid="{00000000-0005-0000-0000-0000C1000000}"/>
    <cellStyle name="Heading 3 2" xfId="123" xr:uid="{00000000-0005-0000-0000-0000C2000000}"/>
    <cellStyle name="Heading 3 3" xfId="260" xr:uid="{00000000-0005-0000-0000-0000C3000000}"/>
    <cellStyle name="Heading 4 2" xfId="124" xr:uid="{00000000-0005-0000-0000-0000C4000000}"/>
    <cellStyle name="Heading 4 3" xfId="261" xr:uid="{00000000-0005-0000-0000-0000C5000000}"/>
    <cellStyle name="highlightExposure" xfId="125" xr:uid="{00000000-0005-0000-0000-0000C6000000}"/>
    <cellStyle name="highlightText" xfId="126" xr:uid="{00000000-0005-0000-0000-0000C7000000}"/>
    <cellStyle name="highlightText 2" xfId="304" xr:uid="{00000000-0005-0000-0000-0000C8000000}"/>
    <cellStyle name="highlightText 3" xfId="331" xr:uid="{00000000-0005-0000-0000-0000C9000000}"/>
    <cellStyle name="Hipervínculo 2" xfId="127" xr:uid="{00000000-0005-0000-0000-0000CA000000}"/>
    <cellStyle name="Hivatkozott cella" xfId="128" xr:uid="{00000000-0005-0000-0000-0000CB000000}"/>
    <cellStyle name="Hyperlink" xfId="356" builtinId="8"/>
    <cellStyle name="Hyperlink 2" xfId="129" xr:uid="{00000000-0005-0000-0000-0000CD000000}"/>
    <cellStyle name="Hyperlink 3" xfId="130" xr:uid="{00000000-0005-0000-0000-0000CE000000}"/>
    <cellStyle name="Hyperlink 3 2" xfId="131" xr:uid="{00000000-0005-0000-0000-0000CF000000}"/>
    <cellStyle name="Incorrecto" xfId="133" xr:uid="{00000000-0005-0000-0000-0000D0000000}"/>
    <cellStyle name="Input 2" xfId="135" xr:uid="{00000000-0005-0000-0000-0000D1000000}"/>
    <cellStyle name="Input 2 2" xfId="334" xr:uid="{00000000-0005-0000-0000-0000D2000000}"/>
    <cellStyle name="Input 2 3" xfId="210" xr:uid="{00000000-0005-0000-0000-0000D3000000}"/>
    <cellStyle name="Input 3" xfId="262" xr:uid="{00000000-0005-0000-0000-0000D4000000}"/>
    <cellStyle name="Input 3 2" xfId="320" xr:uid="{00000000-0005-0000-0000-0000D5000000}"/>
    <cellStyle name="Input 3 3" xfId="339" xr:uid="{00000000-0005-0000-0000-0000D6000000}"/>
    <cellStyle name="Input 4" xfId="134" xr:uid="{00000000-0005-0000-0000-0000D7000000}"/>
    <cellStyle name="Input 5" xfId="350" xr:uid="{00000000-0005-0000-0000-0000D8000000}"/>
    <cellStyle name="Input 6" xfId="333" xr:uid="{00000000-0005-0000-0000-0000D9000000}"/>
    <cellStyle name="inputExposure" xfId="136" xr:uid="{00000000-0005-0000-0000-0000DA000000}"/>
    <cellStyle name="Jegyzet" xfId="137" xr:uid="{00000000-0005-0000-0000-0000DB000000}"/>
    <cellStyle name="Jegyzet 2" xfId="305" xr:uid="{00000000-0005-0000-0000-0000DC000000}"/>
    <cellStyle name="Jegyzet 2 2" xfId="203" xr:uid="{00000000-0005-0000-0000-0000DD000000}"/>
    <cellStyle name="Jegyzet 3" xfId="353" xr:uid="{00000000-0005-0000-0000-0000DE000000}"/>
    <cellStyle name="Jelölőszín (1)" xfId="138" xr:uid="{00000000-0005-0000-0000-0000DF000000}"/>
    <cellStyle name="Jelölőszín (2)" xfId="139" xr:uid="{00000000-0005-0000-0000-0000E0000000}"/>
    <cellStyle name="Jelölőszín (3)" xfId="140" xr:uid="{00000000-0005-0000-0000-0000E1000000}"/>
    <cellStyle name="Jelölőszín (4)" xfId="141" xr:uid="{00000000-0005-0000-0000-0000E2000000}"/>
    <cellStyle name="Jelölőszín (5)" xfId="142" xr:uid="{00000000-0005-0000-0000-0000E3000000}"/>
    <cellStyle name="Jelölőszín (6)" xfId="143" xr:uid="{00000000-0005-0000-0000-0000E4000000}"/>
    <cellStyle name="Jó" xfId="144" xr:uid="{00000000-0005-0000-0000-0000E5000000}"/>
    <cellStyle name="Kimenet" xfId="145" xr:uid="{00000000-0005-0000-0000-0000E6000000}"/>
    <cellStyle name="Kimenet 2" xfId="306" xr:uid="{00000000-0005-0000-0000-0000E7000000}"/>
    <cellStyle name="Kimenet 2 2" xfId="344" xr:uid="{00000000-0005-0000-0000-0000E8000000}"/>
    <cellStyle name="Kimenet 3" xfId="332" xr:uid="{00000000-0005-0000-0000-0000E9000000}"/>
    <cellStyle name="Lien hypertexte 2" xfId="146" xr:uid="{00000000-0005-0000-0000-0000EA000000}"/>
    <cellStyle name="Lien hypertexte 3" xfId="147" xr:uid="{00000000-0005-0000-0000-0000EB000000}"/>
    <cellStyle name="Linked Cell 2" xfId="148" xr:uid="{00000000-0005-0000-0000-0000EC000000}"/>
    <cellStyle name="Linked Cell 3" xfId="263" xr:uid="{00000000-0005-0000-0000-0000ED000000}"/>
    <cellStyle name="Magyarázó szöveg" xfId="149" xr:uid="{00000000-0005-0000-0000-0000EE000000}"/>
    <cellStyle name="Millares 2" xfId="150" xr:uid="{00000000-0005-0000-0000-0000EF000000}"/>
    <cellStyle name="Millares 2 2" xfId="151" xr:uid="{00000000-0005-0000-0000-0000F0000000}"/>
    <cellStyle name="Millares 3" xfId="152" xr:uid="{00000000-0005-0000-0000-0000F1000000}"/>
    <cellStyle name="Millares 3 2" xfId="153" xr:uid="{00000000-0005-0000-0000-0000F2000000}"/>
    <cellStyle name="Millares 3 2 2" xfId="308" xr:uid="{00000000-0005-0000-0000-0000F3000000}"/>
    <cellStyle name="Millares 3 3" xfId="307" xr:uid="{00000000-0005-0000-0000-0000F4000000}"/>
    <cellStyle name="Navadno_List1" xfId="154" xr:uid="{00000000-0005-0000-0000-0000F5000000}"/>
    <cellStyle name="Neutral 2" xfId="155" xr:uid="{00000000-0005-0000-0000-0000F6000000}"/>
    <cellStyle name="Neutral 3" xfId="264" xr:uid="{00000000-0005-0000-0000-0000F7000000}"/>
    <cellStyle name="Normal" xfId="0" builtinId="0"/>
    <cellStyle name="Normal 10" xfId="265" xr:uid="{00000000-0005-0000-0000-0000F9000000}"/>
    <cellStyle name="Normal 11" xfId="301" xr:uid="{00000000-0005-0000-0000-0000FA000000}"/>
    <cellStyle name="Normal 12" xfId="302" xr:uid="{00000000-0005-0000-0000-0000FB000000}"/>
    <cellStyle name="Normal 13" xfId="8" xr:uid="{00000000-0005-0000-0000-0000FC000000}"/>
    <cellStyle name="Normal 2" xfId="2" xr:uid="{00000000-0005-0000-0000-0000FD000000}"/>
    <cellStyle name="Normal 2 2" xfId="157" xr:uid="{00000000-0005-0000-0000-0000FE000000}"/>
    <cellStyle name="Normal 2 2 2" xfId="1" xr:uid="{00000000-0005-0000-0000-0000FF000000}"/>
    <cellStyle name="Normal 2 2 3" xfId="159" xr:uid="{00000000-0005-0000-0000-000000010000}"/>
    <cellStyle name="Normal 2 2 3 2" xfId="160" xr:uid="{00000000-0005-0000-0000-000001010000}"/>
    <cellStyle name="Normal 2 2_COREP GL04rev3" xfId="161" xr:uid="{00000000-0005-0000-0000-000002010000}"/>
    <cellStyle name="Normal 2 3" xfId="7" xr:uid="{00000000-0005-0000-0000-000003010000}"/>
    <cellStyle name="Normal 2 5" xfId="162" xr:uid="{00000000-0005-0000-0000-000004010000}"/>
    <cellStyle name="Normal 2 5 2 2 2" xfId="303" xr:uid="{00000000-0005-0000-0000-000005010000}"/>
    <cellStyle name="Normal 2_~0149226" xfId="163" xr:uid="{00000000-0005-0000-0000-000006010000}"/>
    <cellStyle name="Normal 3" xfId="3" xr:uid="{00000000-0005-0000-0000-000007010000}"/>
    <cellStyle name="Normal 3 2" xfId="4" xr:uid="{00000000-0005-0000-0000-000008010000}"/>
    <cellStyle name="Normal 3 3" xfId="165" xr:uid="{00000000-0005-0000-0000-000009010000}"/>
    <cellStyle name="Normal 3 4" xfId="166" xr:uid="{00000000-0005-0000-0000-00000A010000}"/>
    <cellStyle name="Normal 3 4 2" xfId="275" xr:uid="{00000000-0005-0000-0000-00000B010000}"/>
    <cellStyle name="Normal 3 5" xfId="274" xr:uid="{00000000-0005-0000-0000-00000C010000}"/>
    <cellStyle name="Normal 3 6" xfId="300" xr:uid="{00000000-0005-0000-0000-00000D010000}"/>
    <cellStyle name="Normal 3 7" xfId="164" xr:uid="{00000000-0005-0000-0000-00000E010000}"/>
    <cellStyle name="Normal 3_~1520012" xfId="167" xr:uid="{00000000-0005-0000-0000-00000F010000}"/>
    <cellStyle name="Normal 4" xfId="6" xr:uid="{00000000-0005-0000-0000-000010010000}"/>
    <cellStyle name="Normal 4 2" xfId="271" xr:uid="{00000000-0005-0000-0000-000011010000}"/>
    <cellStyle name="Normal 5" xfId="168" xr:uid="{00000000-0005-0000-0000-000012010000}"/>
    <cellStyle name="Normal 5 2" xfId="169" xr:uid="{00000000-0005-0000-0000-000013010000}"/>
    <cellStyle name="Normal 5_20130128_ITS on reporting_Annex I_CA" xfId="170" xr:uid="{00000000-0005-0000-0000-000014010000}"/>
    <cellStyle name="Normal 6" xfId="171" xr:uid="{00000000-0005-0000-0000-000015010000}"/>
    <cellStyle name="Normal 7" xfId="172" xr:uid="{00000000-0005-0000-0000-000016010000}"/>
    <cellStyle name="Normal 7 2" xfId="173" xr:uid="{00000000-0005-0000-0000-000017010000}"/>
    <cellStyle name="Normal 7 3" xfId="273" xr:uid="{00000000-0005-0000-0000-000018010000}"/>
    <cellStyle name="Normal 8" xfId="174" xr:uid="{00000000-0005-0000-0000-000019010000}"/>
    <cellStyle name="Normal 8 2" xfId="272" xr:uid="{00000000-0005-0000-0000-00001A010000}"/>
    <cellStyle name="Normal 9" xfId="299" xr:uid="{00000000-0005-0000-0000-00001B010000}"/>
    <cellStyle name="Normal_03 STA 2" xfId="361" xr:uid="{00000000-0005-0000-0000-00001C010000}"/>
    <cellStyle name="Normal_17 MKR IM 2 2" xfId="358" xr:uid="{00000000-0005-0000-0000-00001D010000}"/>
    <cellStyle name="Normal_19 OPR LOSS" xfId="360" xr:uid="{00000000-0005-0000-0000-00001E010000}"/>
    <cellStyle name="Normal_23 OTH 3 AFF 2" xfId="359" xr:uid="{00000000-0005-0000-0000-00001F010000}"/>
    <cellStyle name="Normale_2011 04 14 Templates for stress test_bcl" xfId="175" xr:uid="{00000000-0005-0000-0000-000020010000}"/>
    <cellStyle name="Notas" xfId="176" xr:uid="{00000000-0005-0000-0000-000021010000}"/>
    <cellStyle name="Notas 2" xfId="309" xr:uid="{00000000-0005-0000-0000-000022010000}"/>
    <cellStyle name="Notas 2 2" xfId="204" xr:uid="{00000000-0005-0000-0000-000023010000}"/>
    <cellStyle name="Notas 3" xfId="326" xr:uid="{00000000-0005-0000-0000-000024010000}"/>
    <cellStyle name="Note 2" xfId="177" xr:uid="{00000000-0005-0000-0000-000025010000}"/>
    <cellStyle name="Note 2 2" xfId="310" xr:uid="{00000000-0005-0000-0000-000026010000}"/>
    <cellStyle name="Note 2 2 2" xfId="205" xr:uid="{00000000-0005-0000-0000-000027010000}"/>
    <cellStyle name="Note 2 3" xfId="325" xr:uid="{00000000-0005-0000-0000-000028010000}"/>
    <cellStyle name="Note 3" xfId="266" xr:uid="{00000000-0005-0000-0000-000029010000}"/>
    <cellStyle name="Note 3 2" xfId="317" xr:uid="{00000000-0005-0000-0000-00002A010000}"/>
    <cellStyle name="Note 3 2 2" xfId="341" xr:uid="{00000000-0005-0000-0000-00002B010000}"/>
    <cellStyle name="Note 3 3" xfId="132" xr:uid="{00000000-0005-0000-0000-00002C010000}"/>
    <cellStyle name="Összesen" xfId="178" xr:uid="{00000000-0005-0000-0000-00002D010000}"/>
    <cellStyle name="Összesen 2" xfId="311" xr:uid="{00000000-0005-0000-0000-00002E010000}"/>
    <cellStyle name="Összesen 2 2" xfId="342" xr:uid="{00000000-0005-0000-0000-00002F010000}"/>
    <cellStyle name="Összesen 3" xfId="324" xr:uid="{00000000-0005-0000-0000-000030010000}"/>
    <cellStyle name="Output 2" xfId="180" xr:uid="{00000000-0005-0000-0000-000031010000}"/>
    <cellStyle name="Output 2 2" xfId="313" xr:uid="{00000000-0005-0000-0000-000032010000}"/>
    <cellStyle name="Output 2 2 2" xfId="206" xr:uid="{00000000-0005-0000-0000-000033010000}"/>
    <cellStyle name="Output 2 3" xfId="322" xr:uid="{00000000-0005-0000-0000-000034010000}"/>
    <cellStyle name="Output 3" xfId="267" xr:uid="{00000000-0005-0000-0000-000035010000}"/>
    <cellStyle name="Output 3 2" xfId="318" xr:uid="{00000000-0005-0000-0000-000036010000}"/>
    <cellStyle name="Output 3 2 2" xfId="208" xr:uid="{00000000-0005-0000-0000-000037010000}"/>
    <cellStyle name="Output 3 3" xfId="156" xr:uid="{00000000-0005-0000-0000-000038010000}"/>
    <cellStyle name="Output 4" xfId="312" xr:uid="{00000000-0005-0000-0000-000039010000}"/>
    <cellStyle name="Output 4 2" xfId="343" xr:uid="{00000000-0005-0000-0000-00003A010000}"/>
    <cellStyle name="Output 5" xfId="179" xr:uid="{00000000-0005-0000-0000-00003B010000}"/>
    <cellStyle name="Output 6" xfId="323" xr:uid="{00000000-0005-0000-0000-00003C010000}"/>
    <cellStyle name="Percent" xfId="354" builtinId="5"/>
    <cellStyle name="Percent 2" xfId="276" xr:uid="{00000000-0005-0000-0000-00003E010000}"/>
    <cellStyle name="Porcentual 2" xfId="181" xr:uid="{00000000-0005-0000-0000-00003F010000}"/>
    <cellStyle name="Porcentual 2 2" xfId="182" xr:uid="{00000000-0005-0000-0000-000040010000}"/>
    <cellStyle name="Porcentual 2 2 2" xfId="278" xr:uid="{00000000-0005-0000-0000-000041010000}"/>
    <cellStyle name="Porcentual 2 3" xfId="277" xr:uid="{00000000-0005-0000-0000-000042010000}"/>
    <cellStyle name="Prozent 2" xfId="183" xr:uid="{00000000-0005-0000-0000-000043010000}"/>
    <cellStyle name="Prozent 2 2" xfId="279" xr:uid="{00000000-0005-0000-0000-000044010000}"/>
    <cellStyle name="Rossz" xfId="184" xr:uid="{00000000-0005-0000-0000-000045010000}"/>
    <cellStyle name="Salida" xfId="185" xr:uid="{00000000-0005-0000-0000-000046010000}"/>
    <cellStyle name="Salida 2" xfId="314" xr:uid="{00000000-0005-0000-0000-000047010000}"/>
    <cellStyle name="Salida 2 2" xfId="207" xr:uid="{00000000-0005-0000-0000-000048010000}"/>
    <cellStyle name="Salida 3" xfId="321" xr:uid="{00000000-0005-0000-0000-000049010000}"/>
    <cellStyle name="Semleges" xfId="186" xr:uid="{00000000-0005-0000-0000-00004A010000}"/>
    <cellStyle name="showExposure" xfId="187" xr:uid="{00000000-0005-0000-0000-00004B010000}"/>
    <cellStyle name="Standard 2" xfId="188" xr:uid="{00000000-0005-0000-0000-00004C010000}"/>
    <cellStyle name="Standard 3" xfId="5" xr:uid="{00000000-0005-0000-0000-00004D010000}"/>
    <cellStyle name="Standard 3 2" xfId="189" xr:uid="{00000000-0005-0000-0000-00004E010000}"/>
    <cellStyle name="Standard 3 2 2" xfId="280" xr:uid="{00000000-0005-0000-0000-00004F010000}"/>
    <cellStyle name="Standard 4" xfId="190" xr:uid="{00000000-0005-0000-0000-000050010000}"/>
    <cellStyle name="Standard_20100129_1559 Jentsch_COREP ON 20100129 COREP preliminary proposal_CR SA" xfId="315" xr:uid="{00000000-0005-0000-0000-000051010000}"/>
    <cellStyle name="Standard_GL04_MKR_December 2007 2" xfId="357" xr:uid="{00000000-0005-0000-0000-000052010000}"/>
    <cellStyle name="Számítás" xfId="191" xr:uid="{00000000-0005-0000-0000-000053010000}"/>
    <cellStyle name="Számítás 2" xfId="349" xr:uid="{00000000-0005-0000-0000-000054010000}"/>
    <cellStyle name="Számítás 3" xfId="351" xr:uid="{00000000-0005-0000-0000-000055010000}"/>
    <cellStyle name="Texto de advertencia" xfId="192" xr:uid="{00000000-0005-0000-0000-000056010000}"/>
    <cellStyle name="Texto explicativo" xfId="193" xr:uid="{00000000-0005-0000-0000-000057010000}"/>
    <cellStyle name="Title 2" xfId="194" xr:uid="{00000000-0005-0000-0000-000058010000}"/>
    <cellStyle name="Title 3" xfId="268" xr:uid="{00000000-0005-0000-0000-000059010000}"/>
    <cellStyle name="Título" xfId="195" xr:uid="{00000000-0005-0000-0000-00005A010000}"/>
    <cellStyle name="Título 1" xfId="196" xr:uid="{00000000-0005-0000-0000-00005B010000}"/>
    <cellStyle name="Título 2" xfId="197" xr:uid="{00000000-0005-0000-0000-00005C010000}"/>
    <cellStyle name="Título 3" xfId="198" xr:uid="{00000000-0005-0000-0000-00005D010000}"/>
    <cellStyle name="Título_20091015 DE_Proposed amendments to CR SEC_MKR" xfId="199" xr:uid="{00000000-0005-0000-0000-00005E010000}"/>
    <cellStyle name="Total 2" xfId="200" xr:uid="{00000000-0005-0000-0000-00005F010000}"/>
    <cellStyle name="Total 2 2" xfId="316" xr:uid="{00000000-0005-0000-0000-000060010000}"/>
    <cellStyle name="Total 2 2 2" xfId="340" xr:uid="{00000000-0005-0000-0000-000061010000}"/>
    <cellStyle name="Total 2 3" xfId="348" xr:uid="{00000000-0005-0000-0000-000062010000}"/>
    <cellStyle name="Total 3" xfId="269" xr:uid="{00000000-0005-0000-0000-000063010000}"/>
    <cellStyle name="Total 3 2" xfId="319" xr:uid="{00000000-0005-0000-0000-000064010000}"/>
    <cellStyle name="Total 3 2 2" xfId="209" xr:uid="{00000000-0005-0000-0000-000065010000}"/>
    <cellStyle name="Total 3 3" xfId="158" xr:uid="{00000000-0005-0000-0000-000066010000}"/>
    <cellStyle name="Warning Text 2" xfId="202" xr:uid="{00000000-0005-0000-0000-000067010000}"/>
    <cellStyle name="Warning Text 3" xfId="270" xr:uid="{00000000-0005-0000-0000-000068010000}"/>
    <cellStyle name="Warning Text 4" xfId="201" xr:uid="{00000000-0005-0000-0000-000069010000}"/>
  </cellStyles>
  <dxfs count="5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D8E2BC"/>
      <color rgb="FF00FF00"/>
      <color rgb="FF9BBB5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7.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5.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6.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externalLink" Target="externalLinks/externalLink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IAS\Redirection\Users\Administrator\My%20Documents\SametimeFileTransfers\Copy%20of%2006.1%20Form%20144-05-06.1%20TSA%20(CRMRK)%20%20All%20methods%20(OPR)%2023.01.2013%20-Version%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yleffsr02\ADVISORY\Users\ahadjivarnava\Desktop\CySEC_IFR%20CoReps\Data\Form-144-14-06-1_version-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rs\MiFID\Programs\Archive\incoming\2017_11\EU_20170930_T144-002_2017112713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yleffsr02\ADVISORY\Users\ssavva\Desktop\Form-144-14-06-1_version-15_03312020%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
      <sheetName val="Group Solvency Details"/>
      <sheetName val="CR SA-TOTAL EXPOSURES"/>
      <sheetName val="CR SA-CENTRAL GOV&amp;CENTRAL BANKS"/>
      <sheetName val="CR SA-REGIONAL GOV&amp;LOCAL AUTHOR"/>
      <sheetName val="CR SA-ADM. BODIES&amp;NON-COM. UN. "/>
      <sheetName val="CR SA-MULTILATERAL DEVEL. BANKS"/>
      <sheetName val="CR SA-INTERNAT. ORGANISATIONS"/>
      <sheetName val="CR SA-INSTITUTIONS"/>
      <sheetName val="CR SA-CORPORATES"/>
      <sheetName val="CR SA-RETAIL"/>
      <sheetName val="CR SA-REAL ESTATE"/>
      <sheetName val="CR SA-PAST DUE"/>
      <sheetName val="CR SA-REGULATORY HIGH RISK"/>
      <sheetName val="CR SA-COVERED BONDS"/>
      <sheetName val="CR SA-SHORT TERM ON INST.&amp;COR."/>
      <sheetName val="CR SA-CIUs"/>
      <sheetName val="CR SA -OTHER"/>
      <sheetName val="CR_SETT"/>
      <sheetName val="MKR SA TDI-Summary"/>
      <sheetName val="MKR SA TDI USD"/>
      <sheetName val="MKR SA TDI EUR"/>
      <sheetName val="MKR SA TDI RUB"/>
      <sheetName val="MKR SA TDI CHF"/>
      <sheetName val="MKR SA TDI GBP"/>
      <sheetName val="MKR SA TDI JPY"/>
      <sheetName val="MKR SA TDI OTHER"/>
      <sheetName val="MKR SA EQU"/>
      <sheetName val="MKR SA COM Summary"/>
      <sheetName val="MKR SA COM (1)"/>
      <sheetName val="MKR SA COM (2)"/>
      <sheetName val="MKR SA COM (3)"/>
      <sheetName val="MKR SA COM (4)"/>
      <sheetName val="MKR SA COM (5)"/>
      <sheetName val="MKR SA COM (6)"/>
      <sheetName val="MKR SA COM (7)"/>
      <sheetName val="MKR SA COM (8)"/>
      <sheetName val="MKR SA COM (9)"/>
      <sheetName val="MKR SA COM (10)"/>
      <sheetName val="MKR SA COM (11)"/>
      <sheetName val="MKR SA COM (12)"/>
      <sheetName val="MKR SA COM (13)"/>
      <sheetName val="MKR SA COM (14)"/>
      <sheetName val="MKR SA COM (15)"/>
      <sheetName val="MKR SA FX"/>
      <sheetName val="MKR SA EXCESS ON LE IN TB"/>
      <sheetName val="OPR"/>
      <sheetName val="OPR Details"/>
      <sheetName val="OPR LOSS Details"/>
      <sheetName val="CR_SEC_SA_Total"/>
      <sheetName val="CR_SEC_SA_Traditional"/>
      <sheetName val="CR_SEC_SA_Synthetic"/>
      <sheetName val="CR_SEC_Details"/>
      <sheetName val="MKR SA SEC"/>
      <sheetName val="MKR SA CTP"/>
      <sheetName val="Sheet1"/>
    </sheetNames>
    <sheetDataSet>
      <sheetData sheetId="0">
        <row r="19">
          <cell r="R19" t="str">
            <v>United States Dollar</v>
          </cell>
        </row>
        <row r="20">
          <cell r="R20" t="str">
            <v>Euro</v>
          </cell>
        </row>
        <row r="21">
          <cell r="R21" t="str">
            <v>English Pound</v>
          </cell>
        </row>
        <row r="22">
          <cell r="R22" t="str">
            <v>Russian Ruble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1"/>
      <sheetName val="CA2"/>
      <sheetName val="CA3"/>
      <sheetName val="CA4"/>
      <sheetName val="CA5.1"/>
      <sheetName val="CA5.2"/>
      <sheetName val="GS TOTAL"/>
      <sheetName val="GS"/>
      <sheetName val="CR SA-TOTAL EXPOSURES"/>
      <sheetName val="CR SA-CENTRAL GOV&amp;CENTRAL BANKS"/>
      <sheetName val="CR SA-REGIONAL GOV&amp;LOCAL AUTHOR"/>
      <sheetName val="CR SA-PUBLIC SECTOR ENTITIES"/>
      <sheetName val="CR SA-MULTILATERAL DEVEL. BANKS"/>
      <sheetName val="CR SA-INTERNAT. ORGANISATIONS"/>
      <sheetName val="CR SA-INSTITUTIONS"/>
      <sheetName val="CR SA-CORPORATES"/>
      <sheetName val="CR SA-SEC BY MORTGAGES ON IMMOV"/>
      <sheetName val="CR SA-RETAIL"/>
      <sheetName val="CR SA-DEFAULT"/>
      <sheetName val="CR SA-PARTICULARLY HIGH RISK"/>
      <sheetName val="CR SA-COVERED BONDS"/>
      <sheetName val="CR SA-SHORT TERM ON INST.&amp;COR."/>
      <sheetName val="CR SA-CIUs"/>
      <sheetName val="CR SA -EQUITY"/>
      <sheetName val="CR SA -OTHER"/>
      <sheetName val="CR SETT"/>
      <sheetName val="CR SEC SA"/>
      <sheetName val="CR SEC"/>
      <sheetName val="CR SEC Details"/>
      <sheetName val="SEC Details Approach"/>
      <sheetName val="OPR"/>
      <sheetName val="OPR DETAILS 1"/>
      <sheetName val="OPR DETAILS 2"/>
      <sheetName val="MKR SA TDI - Summary"/>
      <sheetName val="MKR SA TDI USD"/>
      <sheetName val="MKR SA TDI EUR"/>
      <sheetName val="MKR SA TDI RUB"/>
      <sheetName val="MKR SA TDI CHF"/>
      <sheetName val="MKR SA TDI GBP"/>
      <sheetName val="MKR SA TDI JPY"/>
      <sheetName val="MKR SA TDI OTHER"/>
      <sheetName val="MKR SA SEC"/>
      <sheetName val="MKR SA CTP"/>
      <sheetName val="MKR SA EQU TOTAL"/>
      <sheetName val="MKR SA EQU Austria"/>
      <sheetName val="MKR SA EQU Belgium"/>
      <sheetName val="MKR SA EQU Bulgaria"/>
      <sheetName val="MKR SA EQU Cyprus"/>
      <sheetName val="MKR SA EQU Czech Republic"/>
      <sheetName val="MKR SA EQU Denmark"/>
      <sheetName val="MKR SA EQU Estonia"/>
      <sheetName val="MKR SA EQU Egypt"/>
      <sheetName val="MKR SA EQU Finland"/>
      <sheetName val="MKR SA EQU France"/>
      <sheetName val="MKR SA EQU Germany"/>
      <sheetName val="MKR SA EQU Greece"/>
      <sheetName val="MKR SA EQU Hungary"/>
      <sheetName val="MKR SA EQU Iceland"/>
      <sheetName val="MKR SA EQU Ireland"/>
      <sheetName val="MKR SA EQU Italy"/>
      <sheetName val="MKR SA EQU Latvia"/>
      <sheetName val="MKR SA EQU Lithuania"/>
      <sheetName val="MKR SA EQU Liechtenstein"/>
      <sheetName val="MKR SA EQU Luxembourg"/>
      <sheetName val="MKR SA EQU Malta"/>
      <sheetName val="MKR SA EQU Netherlands"/>
      <sheetName val="MKR SA EQU Norway"/>
      <sheetName val="MKR SA EQU Poland"/>
      <sheetName val="MKR SA EQU Portugal"/>
      <sheetName val="MKR SA EQU Romania"/>
      <sheetName val="MKR SA EQU Slovakia"/>
      <sheetName val="MKR SA EQU Slovenia"/>
      <sheetName val="MKR SA EQU Spain"/>
      <sheetName val="MKR SA EQU Sweden"/>
      <sheetName val="MKR SA EQU United Kingdom"/>
      <sheetName val="MKR SA EQU Albania"/>
      <sheetName val="MKR SA EQU Japan"/>
      <sheetName val="MKR SA EQU FYROM"/>
      <sheetName val="MKR SA EQU Russian Federation"/>
      <sheetName val="MKR SA EQU Serbia"/>
      <sheetName val="MKR SA EQU Switzerland"/>
      <sheetName val="MKR SA EQU Turkey"/>
      <sheetName val="MKR SA EQU Ukraine"/>
      <sheetName val="MKR SA EQU USA"/>
      <sheetName val="MKR SA EQU OTHER"/>
      <sheetName val="MKR SA FX"/>
      <sheetName val="MKR SA COM"/>
      <sheetName val="CVA"/>
      <sheetName val="GOV Country 1"/>
      <sheetName val="GOV Country 2"/>
      <sheetName val="GOV Country 3"/>
      <sheetName val="GOV Country 4"/>
      <sheetName val="GOV Country 5"/>
      <sheetName val="GOV Country 6"/>
      <sheetName val="GOV Country 7"/>
      <sheetName val="GOV Country 8"/>
      <sheetName val="GOV Country 9"/>
      <sheetName val="GOV Country 10"/>
      <sheetName val="MKR SA EXCESS ON LE IN TB"/>
      <sheetName val="FIXED OVERHEAD"/>
      <sheetName val="Lists"/>
      <sheetName val="Working Sheet"/>
      <sheetName val="Cou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2">
          <cell r="B2">
            <v>730</v>
          </cell>
          <cell r="D2" t="str">
            <v xml:space="preserve">Solo </v>
          </cell>
          <cell r="F2" t="str">
            <v>EUR</v>
          </cell>
          <cell r="H2" t="str">
            <v>IFRS</v>
          </cell>
          <cell r="J2" t="str">
            <v>Yes</v>
          </cell>
          <cell r="L2" t="str">
            <v>Yes</v>
          </cell>
        </row>
        <row r="3">
          <cell r="B3">
            <v>125</v>
          </cell>
          <cell r="D3" t="str">
            <v>Consolidated</v>
          </cell>
          <cell r="F3" t="str">
            <v>GBP</v>
          </cell>
          <cell r="H3" t="str">
            <v>UK GAAP</v>
          </cell>
          <cell r="J3" t="str">
            <v>No</v>
          </cell>
          <cell r="L3" t="str">
            <v>No</v>
          </cell>
        </row>
        <row r="4">
          <cell r="B4">
            <v>50</v>
          </cell>
          <cell r="F4" t="str">
            <v>United States Dollar</v>
          </cell>
          <cell r="L4" t="str">
            <v>N/A</v>
          </cell>
        </row>
        <row r="5">
          <cell r="F5" t="str">
            <v>Russian Rubble</v>
          </cell>
        </row>
        <row r="6">
          <cell r="F6" t="str">
            <v>AUD</v>
          </cell>
        </row>
      </sheetData>
      <sheetData sheetId="102"/>
      <sheetData sheetId="103">
        <row r="1">
          <cell r="A1" t="str">
            <v>N/A</v>
          </cell>
        </row>
        <row r="2">
          <cell r="A2" t="str">
            <v>Afghanistan,AF</v>
          </cell>
        </row>
        <row r="3">
          <cell r="A3" t="str">
            <v>Åland Islands,AX</v>
          </cell>
        </row>
        <row r="4">
          <cell r="A4" t="str">
            <v>Albania,AL</v>
          </cell>
        </row>
        <row r="5">
          <cell r="A5" t="str">
            <v>Algeria,DZ</v>
          </cell>
        </row>
        <row r="6">
          <cell r="A6" t="str">
            <v>American Samoa,AS</v>
          </cell>
        </row>
        <row r="7">
          <cell r="A7" t="str">
            <v>Andorra,AD</v>
          </cell>
        </row>
        <row r="8">
          <cell r="A8" t="str">
            <v>Angola,AO</v>
          </cell>
        </row>
        <row r="9">
          <cell r="A9" t="str">
            <v>Anguilla,AI</v>
          </cell>
        </row>
        <row r="10">
          <cell r="A10" t="str">
            <v>Antarctica,AQ</v>
          </cell>
        </row>
        <row r="11">
          <cell r="A11" t="str">
            <v>Antigua and Barbuda,AG</v>
          </cell>
        </row>
        <row r="12">
          <cell r="A12" t="str">
            <v>Argentina,AR</v>
          </cell>
        </row>
        <row r="13">
          <cell r="A13" t="str">
            <v>Armenia,AM</v>
          </cell>
        </row>
        <row r="14">
          <cell r="A14" t="str">
            <v>Aruba,AW</v>
          </cell>
        </row>
        <row r="15">
          <cell r="A15" t="str">
            <v>Australia,AU</v>
          </cell>
        </row>
        <row r="16">
          <cell r="A16" t="str">
            <v>Austria,AT</v>
          </cell>
        </row>
        <row r="17">
          <cell r="A17" t="str">
            <v>Azerbaijan,AZ</v>
          </cell>
        </row>
        <row r="18">
          <cell r="A18" t="str">
            <v>Bahamas,BS</v>
          </cell>
        </row>
        <row r="19">
          <cell r="A19" t="str">
            <v>Bahrain,BH</v>
          </cell>
        </row>
        <row r="20">
          <cell r="A20" t="str">
            <v>Bangladesh,BD</v>
          </cell>
        </row>
        <row r="21">
          <cell r="A21" t="str">
            <v>Barbados,BB</v>
          </cell>
        </row>
        <row r="22">
          <cell r="A22" t="str">
            <v>Belarus,BY</v>
          </cell>
        </row>
        <row r="23">
          <cell r="A23" t="str">
            <v>Belgium,BE</v>
          </cell>
        </row>
        <row r="24">
          <cell r="A24" t="str">
            <v>Belize,BZ</v>
          </cell>
        </row>
        <row r="25">
          <cell r="A25" t="str">
            <v>Benin,BJ</v>
          </cell>
        </row>
        <row r="26">
          <cell r="A26" t="str">
            <v>Bermuda,BM</v>
          </cell>
        </row>
        <row r="27">
          <cell r="A27" t="str">
            <v>Bhutan,BT</v>
          </cell>
        </row>
        <row r="28">
          <cell r="A28" t="str">
            <v>"Bolivia, Plurinational State of",BO</v>
          </cell>
        </row>
        <row r="29">
          <cell r="A29" t="str">
            <v>"Bonaire, Sint Eustatius and Saba",BQ</v>
          </cell>
        </row>
        <row r="30">
          <cell r="A30" t="str">
            <v>Bosnia and Herzegovina,BA</v>
          </cell>
        </row>
        <row r="31">
          <cell r="A31" t="str">
            <v>Botswana,BW</v>
          </cell>
        </row>
        <row r="32">
          <cell r="A32" t="str">
            <v>Bouvet Island,BV</v>
          </cell>
        </row>
        <row r="33">
          <cell r="A33" t="str">
            <v>Brazil,BR</v>
          </cell>
        </row>
        <row r="34">
          <cell r="A34" t="str">
            <v>British Indian Ocean Territory,IO</v>
          </cell>
        </row>
        <row r="35">
          <cell r="A35" t="str">
            <v>Brunei Darussalam,BN</v>
          </cell>
        </row>
        <row r="36">
          <cell r="A36" t="str">
            <v>Bulgaria,BG</v>
          </cell>
        </row>
        <row r="37">
          <cell r="A37" t="str">
            <v>Burkina Faso,BF</v>
          </cell>
        </row>
        <row r="38">
          <cell r="A38" t="str">
            <v>Burundi,BI</v>
          </cell>
        </row>
        <row r="39">
          <cell r="A39" t="str">
            <v>Cambodia,KH</v>
          </cell>
        </row>
        <row r="40">
          <cell r="A40" t="str">
            <v>Cameroon,CM</v>
          </cell>
        </row>
        <row r="41">
          <cell r="A41" t="str">
            <v>Canada,CA</v>
          </cell>
        </row>
        <row r="42">
          <cell r="A42" t="str">
            <v>Cape Verde,CV</v>
          </cell>
        </row>
        <row r="43">
          <cell r="A43" t="str">
            <v>Cayman Islands,KY</v>
          </cell>
        </row>
        <row r="44">
          <cell r="A44" t="str">
            <v>Central African Republic,CF</v>
          </cell>
        </row>
        <row r="45">
          <cell r="A45" t="str">
            <v>Chad,TD</v>
          </cell>
        </row>
        <row r="46">
          <cell r="A46" t="str">
            <v>Chile,CL</v>
          </cell>
        </row>
        <row r="47">
          <cell r="A47" t="str">
            <v>China,CN</v>
          </cell>
        </row>
        <row r="48">
          <cell r="A48" t="str">
            <v>Christmas Island,CX</v>
          </cell>
        </row>
        <row r="49">
          <cell r="A49" t="str">
            <v>Cocos (Keeling) Islands,CC</v>
          </cell>
        </row>
        <row r="50">
          <cell r="A50" t="str">
            <v>Colombia,CO</v>
          </cell>
        </row>
        <row r="51">
          <cell r="A51" t="str">
            <v>Comoros,KM</v>
          </cell>
        </row>
        <row r="52">
          <cell r="A52" t="str">
            <v>Congo,CG</v>
          </cell>
        </row>
        <row r="53">
          <cell r="A53" t="str">
            <v>"Congo, the Democratic Republic of the",CD</v>
          </cell>
        </row>
        <row r="54">
          <cell r="A54" t="str">
            <v>Cook Islands,CK</v>
          </cell>
        </row>
        <row r="55">
          <cell r="A55" t="str">
            <v>Costa Rica,CR</v>
          </cell>
        </row>
        <row r="56">
          <cell r="A56" t="str">
            <v>Côte d'Ivoire,CI</v>
          </cell>
        </row>
        <row r="57">
          <cell r="A57" t="str">
            <v>Croatia,HR</v>
          </cell>
        </row>
        <row r="58">
          <cell r="A58" t="str">
            <v>Cuba,CU</v>
          </cell>
        </row>
        <row r="59">
          <cell r="A59" t="str">
            <v>Curaçao,CW</v>
          </cell>
        </row>
        <row r="60">
          <cell r="A60" t="str">
            <v>Cyprus,CY</v>
          </cell>
        </row>
        <row r="61">
          <cell r="A61" t="str">
            <v>Czech Republic,CZ</v>
          </cell>
        </row>
        <row r="62">
          <cell r="A62" t="str">
            <v>Denmark,DK</v>
          </cell>
        </row>
        <row r="63">
          <cell r="A63" t="str">
            <v>Djibouti,DJ</v>
          </cell>
        </row>
        <row r="64">
          <cell r="A64" t="str">
            <v>Dominica,DM</v>
          </cell>
        </row>
        <row r="65">
          <cell r="A65" t="str">
            <v>Dominican Republic,DO</v>
          </cell>
        </row>
        <row r="66">
          <cell r="A66" t="str">
            <v>Ecuador,EC</v>
          </cell>
        </row>
        <row r="67">
          <cell r="A67" t="str">
            <v>Egypt,EG</v>
          </cell>
        </row>
        <row r="68">
          <cell r="A68" t="str">
            <v>El Salvador,SV</v>
          </cell>
        </row>
        <row r="69">
          <cell r="A69" t="str">
            <v>Equatorial Guinea,GQ</v>
          </cell>
        </row>
        <row r="70">
          <cell r="A70" t="str">
            <v>Eritrea,ER</v>
          </cell>
        </row>
        <row r="71">
          <cell r="A71" t="str">
            <v>Estonia,EE</v>
          </cell>
        </row>
        <row r="72">
          <cell r="A72" t="str">
            <v>Ethiopia,ET</v>
          </cell>
        </row>
        <row r="73">
          <cell r="A73" t="str">
            <v>Falkland Islands (Malvinas),FK</v>
          </cell>
        </row>
        <row r="74">
          <cell r="A74" t="str">
            <v>Faroe Islands,FO</v>
          </cell>
        </row>
        <row r="75">
          <cell r="A75" t="str">
            <v>Fiji,FJ</v>
          </cell>
        </row>
        <row r="76">
          <cell r="A76" t="str">
            <v>Finland,FI</v>
          </cell>
        </row>
        <row r="77">
          <cell r="A77" t="str">
            <v>France,FR</v>
          </cell>
        </row>
        <row r="78">
          <cell r="A78" t="str">
            <v>French Guiana,GF</v>
          </cell>
        </row>
        <row r="79">
          <cell r="A79" t="str">
            <v>French Polynesia,PF</v>
          </cell>
        </row>
        <row r="80">
          <cell r="A80" t="str">
            <v>French Southern Territories,TF</v>
          </cell>
        </row>
        <row r="81">
          <cell r="A81" t="str">
            <v>Gabon,GA</v>
          </cell>
        </row>
        <row r="82">
          <cell r="A82" t="str">
            <v>Gambia,GM</v>
          </cell>
        </row>
        <row r="83">
          <cell r="A83" t="str">
            <v>Georgia,GE</v>
          </cell>
        </row>
        <row r="84">
          <cell r="A84" t="str">
            <v>Germany,DE</v>
          </cell>
        </row>
        <row r="85">
          <cell r="A85" t="str">
            <v>Ghana,GH</v>
          </cell>
        </row>
        <row r="86">
          <cell r="A86" t="str">
            <v>Gibraltar,GI</v>
          </cell>
        </row>
        <row r="87">
          <cell r="A87" t="str">
            <v>Greece,GR</v>
          </cell>
        </row>
        <row r="88">
          <cell r="A88" t="str">
            <v>Greenland,GL</v>
          </cell>
        </row>
        <row r="89">
          <cell r="A89" t="str">
            <v>Grenada,GD</v>
          </cell>
        </row>
        <row r="90">
          <cell r="A90" t="str">
            <v>Guadeloupe,GP</v>
          </cell>
        </row>
        <row r="91">
          <cell r="A91" t="str">
            <v>Guam,GU</v>
          </cell>
        </row>
        <row r="92">
          <cell r="A92" t="str">
            <v>Guatemala,GT</v>
          </cell>
        </row>
        <row r="93">
          <cell r="A93" t="str">
            <v>Guernsey,GG</v>
          </cell>
        </row>
        <row r="94">
          <cell r="A94" t="str">
            <v>Guinea,GN</v>
          </cell>
        </row>
        <row r="95">
          <cell r="A95" t="str">
            <v>Guinea-Bissau,GW</v>
          </cell>
        </row>
        <row r="96">
          <cell r="A96" t="str">
            <v>Guyana,GY</v>
          </cell>
        </row>
        <row r="97">
          <cell r="A97" t="str">
            <v>Haiti,HT</v>
          </cell>
        </row>
        <row r="98">
          <cell r="A98" t="str">
            <v>Heard Island and McDonald Islands,HM</v>
          </cell>
        </row>
        <row r="99">
          <cell r="A99" t="str">
            <v>Holy See (Vatican City State),VA</v>
          </cell>
        </row>
        <row r="100">
          <cell r="A100" t="str">
            <v>Honduras,HN</v>
          </cell>
        </row>
        <row r="101">
          <cell r="A101" t="str">
            <v>Hong Kong,HK</v>
          </cell>
        </row>
        <row r="102">
          <cell r="A102" t="str">
            <v>Hungary,HU</v>
          </cell>
        </row>
        <row r="103">
          <cell r="A103" t="str">
            <v>Iceland,IS</v>
          </cell>
        </row>
        <row r="104">
          <cell r="A104" t="str">
            <v>India,IN</v>
          </cell>
        </row>
        <row r="105">
          <cell r="A105" t="str">
            <v>Indonesia,ID</v>
          </cell>
        </row>
        <row r="106">
          <cell r="A106" t="str">
            <v>"Iran, Islamic Republic of",IR</v>
          </cell>
        </row>
        <row r="107">
          <cell r="A107" t="str">
            <v>Iraq,IQ</v>
          </cell>
        </row>
        <row r="108">
          <cell r="A108" t="str">
            <v>Ireland,IE</v>
          </cell>
        </row>
        <row r="109">
          <cell r="A109" t="str">
            <v>Isle of Man,IM</v>
          </cell>
        </row>
        <row r="110">
          <cell r="A110" t="str">
            <v>Israel,IL</v>
          </cell>
        </row>
        <row r="111">
          <cell r="A111" t="str">
            <v>Italy,IT</v>
          </cell>
        </row>
        <row r="112">
          <cell r="A112" t="str">
            <v>Jamaica,JM</v>
          </cell>
        </row>
        <row r="113">
          <cell r="A113" t="str">
            <v>Japan,JP</v>
          </cell>
        </row>
        <row r="114">
          <cell r="A114" t="str">
            <v>Jersey,JE</v>
          </cell>
        </row>
        <row r="115">
          <cell r="A115" t="str">
            <v>Jordan,JO</v>
          </cell>
        </row>
        <row r="116">
          <cell r="A116" t="str">
            <v>Kazakhstan,KZ</v>
          </cell>
        </row>
        <row r="117">
          <cell r="A117" t="str">
            <v>Kenya,KE</v>
          </cell>
        </row>
        <row r="118">
          <cell r="A118" t="str">
            <v>Kiribati,KI</v>
          </cell>
        </row>
        <row r="119">
          <cell r="A119" t="str">
            <v>"Korea, Democratic People's Republic of",KP</v>
          </cell>
        </row>
        <row r="120">
          <cell r="A120" t="str">
            <v>"Korea, Republic of",KR</v>
          </cell>
        </row>
        <row r="121">
          <cell r="A121" t="str">
            <v>Kuwait,KW</v>
          </cell>
        </row>
        <row r="122">
          <cell r="A122" t="str">
            <v>Kyrgyzstan,KG</v>
          </cell>
        </row>
        <row r="123">
          <cell r="A123" t="str">
            <v>Lao People's Democratic Republic,LA</v>
          </cell>
        </row>
        <row r="124">
          <cell r="A124" t="str">
            <v>Latvia,LV</v>
          </cell>
        </row>
        <row r="125">
          <cell r="A125" t="str">
            <v>Lebanon,LB</v>
          </cell>
        </row>
        <row r="126">
          <cell r="A126" t="str">
            <v>Lesotho,LS</v>
          </cell>
        </row>
        <row r="127">
          <cell r="A127" t="str">
            <v>Liberia,LR</v>
          </cell>
        </row>
        <row r="128">
          <cell r="A128" t="str">
            <v>Libya,LY</v>
          </cell>
        </row>
        <row r="129">
          <cell r="A129" t="str">
            <v>Liechtenstein,LI</v>
          </cell>
        </row>
        <row r="130">
          <cell r="A130" t="str">
            <v>Lithuania,LT</v>
          </cell>
        </row>
        <row r="131">
          <cell r="A131" t="str">
            <v>Luxembourg,LU</v>
          </cell>
        </row>
        <row r="132">
          <cell r="A132" t="str">
            <v>Macao,MO</v>
          </cell>
        </row>
        <row r="133">
          <cell r="A133" t="str">
            <v>"Macedonia, the Former Yugoslav Republic of",MK</v>
          </cell>
        </row>
        <row r="134">
          <cell r="A134" t="str">
            <v>Madagascar,MG</v>
          </cell>
        </row>
        <row r="135">
          <cell r="A135" t="str">
            <v>Malawi,MW</v>
          </cell>
        </row>
        <row r="136">
          <cell r="A136" t="str">
            <v>Malaysia,MY</v>
          </cell>
        </row>
        <row r="137">
          <cell r="A137" t="str">
            <v>Maldives,MV</v>
          </cell>
        </row>
        <row r="138">
          <cell r="A138" t="str">
            <v>Mali,ML</v>
          </cell>
        </row>
        <row r="139">
          <cell r="A139" t="str">
            <v>Malta,MT</v>
          </cell>
        </row>
        <row r="140">
          <cell r="A140" t="str">
            <v>Marshall Islands,MH</v>
          </cell>
        </row>
        <row r="141">
          <cell r="A141" t="str">
            <v>Martinique,MQ</v>
          </cell>
        </row>
        <row r="142">
          <cell r="A142" t="str">
            <v>Mauritania,MR</v>
          </cell>
        </row>
        <row r="143">
          <cell r="A143" t="str">
            <v>Mauritius,MU</v>
          </cell>
        </row>
        <row r="144">
          <cell r="A144" t="str">
            <v>Mayotte,YT</v>
          </cell>
        </row>
        <row r="145">
          <cell r="A145" t="str">
            <v>Mexico,MX</v>
          </cell>
        </row>
        <row r="146">
          <cell r="A146" t="str">
            <v>"Micronesia, Federated States of",FM</v>
          </cell>
        </row>
        <row r="147">
          <cell r="A147" t="str">
            <v>"Moldova, Republic of",MD</v>
          </cell>
        </row>
        <row r="148">
          <cell r="A148" t="str">
            <v>Monaco,MC</v>
          </cell>
        </row>
        <row r="149">
          <cell r="A149" t="str">
            <v>Mongolia,MN</v>
          </cell>
        </row>
        <row r="150">
          <cell r="A150" t="str">
            <v>Montenegro,ME</v>
          </cell>
        </row>
        <row r="151">
          <cell r="A151" t="str">
            <v>Montserrat,MS</v>
          </cell>
        </row>
        <row r="152">
          <cell r="A152" t="str">
            <v>Morocco,MA</v>
          </cell>
        </row>
        <row r="153">
          <cell r="A153" t="str">
            <v>Mozambique,MZ</v>
          </cell>
        </row>
        <row r="154">
          <cell r="A154" t="str">
            <v>Myanmar,MM</v>
          </cell>
        </row>
        <row r="155">
          <cell r="A155" t="str">
            <v>Namibia,NA</v>
          </cell>
        </row>
        <row r="156">
          <cell r="A156" t="str">
            <v>Nauru,NR</v>
          </cell>
        </row>
        <row r="157">
          <cell r="A157" t="str">
            <v>Nepal,NP</v>
          </cell>
        </row>
        <row r="158">
          <cell r="A158" t="str">
            <v>Netherlands,NL</v>
          </cell>
        </row>
        <row r="159">
          <cell r="A159" t="str">
            <v>New Caledonia,NC</v>
          </cell>
        </row>
        <row r="160">
          <cell r="A160" t="str">
            <v>New Zealand,NZ</v>
          </cell>
        </row>
        <row r="161">
          <cell r="A161" t="str">
            <v>Nicaragua,NI</v>
          </cell>
        </row>
        <row r="162">
          <cell r="A162" t="str">
            <v>Niger,NE</v>
          </cell>
        </row>
        <row r="163">
          <cell r="A163" t="str">
            <v>Nigeria,NG</v>
          </cell>
        </row>
        <row r="164">
          <cell r="A164" t="str">
            <v>Niue,NU</v>
          </cell>
        </row>
        <row r="165">
          <cell r="A165" t="str">
            <v>Norfolk Island,NF</v>
          </cell>
        </row>
        <row r="166">
          <cell r="A166" t="str">
            <v>Northern Mariana Islands,MP</v>
          </cell>
        </row>
        <row r="167">
          <cell r="A167" t="str">
            <v>Norway,NO</v>
          </cell>
        </row>
        <row r="168">
          <cell r="A168" t="str">
            <v>Oman,OM</v>
          </cell>
        </row>
        <row r="169">
          <cell r="A169" t="str">
            <v>Pakistan,PK</v>
          </cell>
        </row>
        <row r="170">
          <cell r="A170" t="str">
            <v>Palau,PW</v>
          </cell>
        </row>
        <row r="171">
          <cell r="A171" t="str">
            <v>"Palestine, State of",PS</v>
          </cell>
        </row>
        <row r="172">
          <cell r="A172" t="str">
            <v>Panama,PA</v>
          </cell>
        </row>
        <row r="173">
          <cell r="A173" t="str">
            <v>Papua New Guinea,PG</v>
          </cell>
        </row>
        <row r="174">
          <cell r="A174" t="str">
            <v>Paraguay,PY</v>
          </cell>
        </row>
        <row r="175">
          <cell r="A175" t="str">
            <v>Peru,PE</v>
          </cell>
        </row>
        <row r="176">
          <cell r="A176" t="str">
            <v>Philippines,PH</v>
          </cell>
        </row>
        <row r="177">
          <cell r="A177" t="str">
            <v>Pitcairn,PN</v>
          </cell>
        </row>
        <row r="178">
          <cell r="A178" t="str">
            <v>Poland,PL</v>
          </cell>
        </row>
        <row r="179">
          <cell r="A179" t="str">
            <v>Portugal,PT</v>
          </cell>
        </row>
        <row r="180">
          <cell r="A180" t="str">
            <v>Puerto Rico,PR</v>
          </cell>
        </row>
        <row r="181">
          <cell r="A181" t="str">
            <v>Qatar,QA</v>
          </cell>
        </row>
        <row r="182">
          <cell r="A182" t="str">
            <v>Réunion,RE</v>
          </cell>
        </row>
        <row r="183">
          <cell r="A183" t="str">
            <v>Romania,RO</v>
          </cell>
        </row>
        <row r="184">
          <cell r="A184" t="str">
            <v>Russian Federation,RU</v>
          </cell>
        </row>
        <row r="185">
          <cell r="A185" t="str">
            <v>Rwanda,RW</v>
          </cell>
        </row>
        <row r="186">
          <cell r="A186" t="str">
            <v>Saint Barthélemy,BL</v>
          </cell>
        </row>
        <row r="187">
          <cell r="A187" t="str">
            <v>"Saint Helena, Ascension and Tristan da Cunha",SH</v>
          </cell>
        </row>
        <row r="188">
          <cell r="A188" t="str">
            <v>Saint Kitts and Nevis,KN</v>
          </cell>
        </row>
        <row r="189">
          <cell r="A189" t="str">
            <v>Saint Lucia,LC</v>
          </cell>
        </row>
        <row r="190">
          <cell r="A190" t="str">
            <v>Saint Martin (French part),MF</v>
          </cell>
        </row>
        <row r="191">
          <cell r="A191" t="str">
            <v>Saint Pierre and Miquelon,PM</v>
          </cell>
        </row>
        <row r="192">
          <cell r="A192" t="str">
            <v>Saint Vincent and the Grenadines,VC</v>
          </cell>
        </row>
        <row r="193">
          <cell r="A193" t="str">
            <v>Samoa,WS</v>
          </cell>
        </row>
        <row r="194">
          <cell r="A194" t="str">
            <v>San Marino,SM</v>
          </cell>
        </row>
        <row r="195">
          <cell r="A195" t="str">
            <v>Sao Tome and Principe,ST</v>
          </cell>
        </row>
        <row r="196">
          <cell r="A196" t="str">
            <v>Saudi Arabia,SA</v>
          </cell>
        </row>
        <row r="197">
          <cell r="A197" t="str">
            <v>Senegal,SN</v>
          </cell>
        </row>
        <row r="198">
          <cell r="A198" t="str">
            <v>Serbia,RS</v>
          </cell>
        </row>
        <row r="199">
          <cell r="A199" t="str">
            <v>Seychelles,SC</v>
          </cell>
        </row>
        <row r="200">
          <cell r="A200" t="str">
            <v>Sierra Leone,SL</v>
          </cell>
        </row>
        <row r="201">
          <cell r="A201" t="str">
            <v>Singapore,SG</v>
          </cell>
        </row>
        <row r="202">
          <cell r="A202" t="str">
            <v>Sint Maarten (Dutch part),SX</v>
          </cell>
        </row>
        <row r="203">
          <cell r="A203" t="str">
            <v>Slovakia,SK</v>
          </cell>
        </row>
        <row r="204">
          <cell r="A204" t="str">
            <v>Slovenia,SI</v>
          </cell>
        </row>
        <row r="205">
          <cell r="A205" t="str">
            <v>Solomon Islands,SB</v>
          </cell>
        </row>
        <row r="206">
          <cell r="A206" t="str">
            <v>Somalia,SO</v>
          </cell>
        </row>
        <row r="207">
          <cell r="A207" t="str">
            <v>South Africa,ZA</v>
          </cell>
        </row>
        <row r="208">
          <cell r="A208" t="str">
            <v>South Georgia and the South Sandwich Islands,GS</v>
          </cell>
        </row>
        <row r="209">
          <cell r="A209" t="str">
            <v>South Sudan,SS</v>
          </cell>
        </row>
        <row r="210">
          <cell r="A210" t="str">
            <v>Spain,ES</v>
          </cell>
        </row>
        <row r="211">
          <cell r="A211" t="str">
            <v>Sri Lanka,LK</v>
          </cell>
        </row>
        <row r="212">
          <cell r="A212" t="str">
            <v>Sudan,SD</v>
          </cell>
        </row>
        <row r="213">
          <cell r="A213" t="str">
            <v>Suriname,SR</v>
          </cell>
        </row>
        <row r="214">
          <cell r="A214" t="str">
            <v>Svalbard and Jan Mayen,SJ</v>
          </cell>
        </row>
        <row r="215">
          <cell r="A215" t="str">
            <v>Swaziland,SZ</v>
          </cell>
        </row>
        <row r="216">
          <cell r="A216" t="str">
            <v>Sweden,SE</v>
          </cell>
        </row>
        <row r="217">
          <cell r="A217" t="str">
            <v>Switzerland,CH</v>
          </cell>
        </row>
        <row r="218">
          <cell r="A218" t="str">
            <v>Syrian Arab Republic,SY</v>
          </cell>
        </row>
        <row r="219">
          <cell r="A219" t="str">
            <v>"Taiwan, Province of China",TW</v>
          </cell>
        </row>
        <row r="220">
          <cell r="A220" t="str">
            <v>Tajikistan,TJ</v>
          </cell>
        </row>
        <row r="221">
          <cell r="A221" t="str">
            <v>"Tanzania, United Republic of",TZ</v>
          </cell>
        </row>
        <row r="222">
          <cell r="A222" t="str">
            <v>Thailand,TH</v>
          </cell>
        </row>
        <row r="223">
          <cell r="A223" t="str">
            <v>Timor-Leste,TL</v>
          </cell>
        </row>
        <row r="224">
          <cell r="A224" t="str">
            <v>Togo,TG</v>
          </cell>
        </row>
        <row r="225">
          <cell r="A225" t="str">
            <v>Tokelau,TK</v>
          </cell>
        </row>
        <row r="226">
          <cell r="A226" t="str">
            <v>Tonga,TO</v>
          </cell>
        </row>
        <row r="227">
          <cell r="A227" t="str">
            <v>Trinidad and Tobago,TT</v>
          </cell>
        </row>
        <row r="228">
          <cell r="A228" t="str">
            <v>Tunisia,TN</v>
          </cell>
        </row>
        <row r="229">
          <cell r="A229" t="str">
            <v>Turkey,TR</v>
          </cell>
        </row>
        <row r="230">
          <cell r="A230" t="str">
            <v>Turkmenistan,TM</v>
          </cell>
        </row>
        <row r="231">
          <cell r="A231" t="str">
            <v>Turks and Caicos Islands,TC</v>
          </cell>
        </row>
        <row r="232">
          <cell r="A232" t="str">
            <v>Tuvalu,TV</v>
          </cell>
        </row>
        <row r="233">
          <cell r="A233" t="str">
            <v>Uganda,UG</v>
          </cell>
        </row>
        <row r="234">
          <cell r="A234" t="str">
            <v>Ukraine,UA</v>
          </cell>
        </row>
        <row r="235">
          <cell r="A235" t="str">
            <v>United Arab Emirates,AE</v>
          </cell>
        </row>
        <row r="236">
          <cell r="A236" t="str">
            <v>United Kingdom,GB</v>
          </cell>
        </row>
        <row r="237">
          <cell r="A237" t="str">
            <v>United States,US</v>
          </cell>
        </row>
        <row r="238">
          <cell r="A238" t="str">
            <v>United States Minor Outlying Islands,UM</v>
          </cell>
        </row>
        <row r="239">
          <cell r="A239" t="str">
            <v>Uruguay,UY</v>
          </cell>
        </row>
        <row r="240">
          <cell r="A240" t="str">
            <v>Uzbekistan,UZ</v>
          </cell>
        </row>
        <row r="241">
          <cell r="A241" t="str">
            <v>Vanuatu,VU</v>
          </cell>
        </row>
        <row r="242">
          <cell r="A242" t="str">
            <v>"Venezuela, Bolivarian Republic of",VE</v>
          </cell>
        </row>
        <row r="243">
          <cell r="A243" t="str">
            <v>Viet Nam,VN</v>
          </cell>
        </row>
        <row r="244">
          <cell r="A244" t="str">
            <v>"Virgin Islands, British",VG</v>
          </cell>
        </row>
        <row r="245">
          <cell r="A245" t="str">
            <v>"Virgin Islands, U.S.",VI</v>
          </cell>
        </row>
        <row r="246">
          <cell r="A246" t="str">
            <v>Wallis and Futuna,WF</v>
          </cell>
        </row>
        <row r="247">
          <cell r="A247" t="str">
            <v>Western Sahara,EH</v>
          </cell>
        </row>
        <row r="248">
          <cell r="A248" t="str">
            <v>Yemen,YE</v>
          </cell>
        </row>
        <row r="249">
          <cell r="A249" t="str">
            <v>Zambia,ZM</v>
          </cell>
        </row>
        <row r="250">
          <cell r="A250" t="str">
            <v>Zimbabwe,ZW</v>
          </cell>
        </row>
        <row r="251">
          <cell r="A251" t="str">
            <v>Other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 val="30 09 2019 ASIC"/>
      <sheetName val="30 9 2019 B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59">
          <cell r="B259" t="str">
            <v>Other</v>
          </cell>
        </row>
      </sheetData>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1"/>
      <sheetName val="CA2"/>
      <sheetName val="CA3"/>
      <sheetName val="CA4"/>
      <sheetName val="CA5.1"/>
      <sheetName val="CA5.2"/>
      <sheetName val="GS TOTAL"/>
      <sheetName val="GS"/>
      <sheetName val="CR SA-TOTAL EXPOSURES"/>
      <sheetName val="CR SA-CENTRAL GOV&amp;CENTRAL BANKS"/>
      <sheetName val="CR SA-REGIONAL GOV&amp;LOCAL AUTHOR"/>
      <sheetName val="CR SA-PUBLIC SECTOR ENTITIES"/>
      <sheetName val="CR SA-MULTILATERAL DEVEL. BANKS"/>
      <sheetName val="CR SA-INTERNAT. ORGANISATIONS"/>
      <sheetName val="CR SA-INSTITUTIONS"/>
      <sheetName val="CR SA-CORPORATES"/>
      <sheetName val="CR SA-SEC BY MORTGAGES ON IMMOV"/>
      <sheetName val="CR SA-RETAIL"/>
      <sheetName val="CR SA-DEFAULT"/>
      <sheetName val="CR SA-PARTICULARLY HIGH RISK"/>
      <sheetName val="CR SA-COVERED BONDS"/>
      <sheetName val="CR SA-SHORT TERM ON INST.&amp;COR."/>
      <sheetName val="CR SA-CIUs"/>
      <sheetName val="CR SA -EQUITY"/>
      <sheetName val="CR SA -OTHER"/>
      <sheetName val="CR SETT"/>
      <sheetName val="CR SEC SA"/>
      <sheetName val="CR SEC"/>
      <sheetName val="CR SEC Details"/>
      <sheetName val="SEC Details Approach"/>
      <sheetName val="OPR"/>
      <sheetName val="OPR DETAILS 1"/>
      <sheetName val="OPR DETAILS 2"/>
      <sheetName val="MKR SA TDI - Summary"/>
      <sheetName val="MKR SA TDI USD"/>
      <sheetName val="MKR SA TDI EUR"/>
      <sheetName val="MKR SA TDI RUB"/>
      <sheetName val="MKR SA TDI CHF"/>
      <sheetName val="MKR SA TDI GBP"/>
      <sheetName val="MKR SA TDI JPY"/>
      <sheetName val="MKR SA TDI OTHER"/>
      <sheetName val="MKR SA SEC"/>
      <sheetName val="MKR SA CTP"/>
      <sheetName val="MKR SA EQU TOTAL"/>
      <sheetName val="MKR SA EQU Austria"/>
      <sheetName val="MKR SA EQU Belgium"/>
      <sheetName val="MKR SA EQU Bulgaria"/>
      <sheetName val="MKR SA EQU Cyprus"/>
      <sheetName val="MKR SA EQU Czech Republic"/>
      <sheetName val="MKR SA EQU Denmark"/>
      <sheetName val="MKR SA EQU Estonia"/>
      <sheetName val="MKR SA EQU Egypt"/>
      <sheetName val="MKR SA EQU Finland"/>
      <sheetName val="MKR SA EQU France"/>
      <sheetName val="MKR SA EQU Germany"/>
      <sheetName val="MKR SA EQU Greece"/>
      <sheetName val="MKR SA EQU Hungary"/>
      <sheetName val="MKR SA EQU Iceland"/>
      <sheetName val="MKR SA EQU Ireland"/>
      <sheetName val="MKR SA EQU Italy"/>
      <sheetName val="MKR SA EQU Latvia"/>
      <sheetName val="MKR SA EQU Lithuania"/>
      <sheetName val="MKR SA EQU Liechtenstein"/>
      <sheetName val="MKR SA EQU Luxembourg"/>
      <sheetName val="MKR SA EQU Malta"/>
      <sheetName val="MKR SA EQU Netherlands"/>
      <sheetName val="MKR SA EQU Norway"/>
      <sheetName val="MKR SA EQU Poland"/>
      <sheetName val="MKR SA EQU Portugal"/>
      <sheetName val="MKR SA EQU Romania"/>
      <sheetName val="MKR SA EQU Slovakia"/>
      <sheetName val="MKR SA EQU Slovenia"/>
      <sheetName val="MKR SA EQU Spain"/>
      <sheetName val="MKR SA EQU Sweden"/>
      <sheetName val="MKR SA EQU United Kingdom"/>
      <sheetName val="MKR SA EQU Albania"/>
      <sheetName val="MKR SA EQU Japan"/>
      <sheetName val="MKR SA EQU FYROM"/>
      <sheetName val="MKR SA EQU Russian Federation"/>
      <sheetName val="MKR SA EQU Serbia"/>
      <sheetName val="MKR SA EQU Switzerland"/>
      <sheetName val="MKR SA EQU Turkey"/>
      <sheetName val="MKR SA EQU Ukraine"/>
      <sheetName val="MKR SA EQU USA"/>
      <sheetName val="MKR SA EQU OTHER"/>
      <sheetName val="MKR SA FX"/>
      <sheetName val="MKR SA COM"/>
      <sheetName val="CVA"/>
      <sheetName val="GOV Country 1"/>
      <sheetName val="GOV Country 2"/>
      <sheetName val="GOV Country 3"/>
      <sheetName val="GOV Country 4"/>
      <sheetName val="GOV Country 5"/>
      <sheetName val="GOV Country 6"/>
      <sheetName val="GOV Country 7"/>
      <sheetName val="GOV Country 8"/>
      <sheetName val="GOV Country 9"/>
      <sheetName val="GOV Country 10"/>
      <sheetName val="MKR SA EXCESS ON LE IN TB"/>
      <sheetName val="FIXED OVERHEAD"/>
      <sheetName val="Lists"/>
      <sheetName val="Working Sheet"/>
      <sheetName val="Cou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2">
          <cell r="B2">
            <v>730</v>
          </cell>
        </row>
      </sheetData>
      <sheetData sheetId="102"/>
      <sheetData sheetId="103">
        <row r="1">
          <cell r="A1" t="str">
            <v>N/A</v>
          </cell>
        </row>
        <row r="2">
          <cell r="A2" t="str">
            <v>Afghanistan,AF</v>
          </cell>
        </row>
        <row r="3">
          <cell r="A3" t="str">
            <v>Åland Islands,AX</v>
          </cell>
        </row>
        <row r="4">
          <cell r="A4" t="str">
            <v>Albania,AL</v>
          </cell>
        </row>
        <row r="5">
          <cell r="A5" t="str">
            <v>Algeria,DZ</v>
          </cell>
        </row>
        <row r="6">
          <cell r="A6" t="str">
            <v>American Samoa,AS</v>
          </cell>
        </row>
        <row r="7">
          <cell r="A7" t="str">
            <v>Andorra,AD</v>
          </cell>
        </row>
        <row r="8">
          <cell r="A8" t="str">
            <v>Angola,AO</v>
          </cell>
        </row>
        <row r="9">
          <cell r="A9" t="str">
            <v>Anguilla,AI</v>
          </cell>
        </row>
        <row r="10">
          <cell r="A10" t="str">
            <v>Antarctica,AQ</v>
          </cell>
        </row>
        <row r="11">
          <cell r="A11" t="str">
            <v>Antigua and Barbuda,AG</v>
          </cell>
        </row>
        <row r="12">
          <cell r="A12" t="str">
            <v>Argentina,AR</v>
          </cell>
        </row>
        <row r="13">
          <cell r="A13" t="str">
            <v>Armenia,AM</v>
          </cell>
        </row>
        <row r="14">
          <cell r="A14" t="str">
            <v>Aruba,AW</v>
          </cell>
        </row>
        <row r="15">
          <cell r="A15" t="str">
            <v>Australia,AU</v>
          </cell>
        </row>
        <row r="16">
          <cell r="A16" t="str">
            <v>Austria,AT</v>
          </cell>
        </row>
        <row r="17">
          <cell r="A17" t="str">
            <v>Azerbaijan,AZ</v>
          </cell>
        </row>
        <row r="18">
          <cell r="A18" t="str">
            <v>Bahamas,BS</v>
          </cell>
        </row>
        <row r="19">
          <cell r="A19" t="str">
            <v>Bahrain,BH</v>
          </cell>
        </row>
        <row r="20">
          <cell r="A20" t="str">
            <v>Bangladesh,BD</v>
          </cell>
        </row>
        <row r="21">
          <cell r="A21" t="str">
            <v>Barbados,BB</v>
          </cell>
        </row>
        <row r="22">
          <cell r="A22" t="str">
            <v>Belarus,BY</v>
          </cell>
        </row>
        <row r="23">
          <cell r="A23" t="str">
            <v>Belgium,BE</v>
          </cell>
        </row>
        <row r="24">
          <cell r="A24" t="str">
            <v>Belize,BZ</v>
          </cell>
        </row>
        <row r="25">
          <cell r="A25" t="str">
            <v>Benin,BJ</v>
          </cell>
        </row>
        <row r="26">
          <cell r="A26" t="str">
            <v>Bermuda,BM</v>
          </cell>
        </row>
        <row r="27">
          <cell r="A27" t="str">
            <v>Bhutan,BT</v>
          </cell>
        </row>
        <row r="28">
          <cell r="A28" t="str">
            <v>"Bolivia, Plurinational State of",BO</v>
          </cell>
        </row>
        <row r="29">
          <cell r="A29" t="str">
            <v>"Bonaire, Sint Eustatius and Saba",BQ</v>
          </cell>
        </row>
        <row r="30">
          <cell r="A30" t="str">
            <v>Bosnia and Herzegovina,BA</v>
          </cell>
        </row>
        <row r="31">
          <cell r="A31" t="str">
            <v>Botswana,BW</v>
          </cell>
        </row>
        <row r="32">
          <cell r="A32" t="str">
            <v>Bouvet Island,BV</v>
          </cell>
        </row>
        <row r="33">
          <cell r="A33" t="str">
            <v>Brazil,BR</v>
          </cell>
        </row>
        <row r="34">
          <cell r="A34" t="str">
            <v>British Indian Ocean Territory,IO</v>
          </cell>
        </row>
        <row r="35">
          <cell r="A35" t="str">
            <v>Brunei Darussalam,BN</v>
          </cell>
        </row>
        <row r="36">
          <cell r="A36" t="str">
            <v>Bulgaria,BG</v>
          </cell>
        </row>
        <row r="37">
          <cell r="A37" t="str">
            <v>Burkina Faso,BF</v>
          </cell>
        </row>
        <row r="38">
          <cell r="A38" t="str">
            <v>Burundi,BI</v>
          </cell>
        </row>
        <row r="39">
          <cell r="A39" t="str">
            <v>Cambodia,KH</v>
          </cell>
        </row>
        <row r="40">
          <cell r="A40" t="str">
            <v>Cameroon,CM</v>
          </cell>
        </row>
        <row r="41">
          <cell r="A41" t="str">
            <v>Canada,CA</v>
          </cell>
        </row>
        <row r="42">
          <cell r="A42" t="str">
            <v>Cape Verde,CV</v>
          </cell>
        </row>
        <row r="43">
          <cell r="A43" t="str">
            <v>Cayman Islands,KY</v>
          </cell>
        </row>
        <row r="44">
          <cell r="A44" t="str">
            <v>Central African Republic,CF</v>
          </cell>
        </row>
        <row r="45">
          <cell r="A45" t="str">
            <v>Chad,TD</v>
          </cell>
        </row>
        <row r="46">
          <cell r="A46" t="str">
            <v>Chile,CL</v>
          </cell>
        </row>
        <row r="47">
          <cell r="A47" t="str">
            <v>China,CN</v>
          </cell>
        </row>
        <row r="48">
          <cell r="A48" t="str">
            <v>Christmas Island,CX</v>
          </cell>
        </row>
        <row r="49">
          <cell r="A49" t="str">
            <v>Cocos (Keeling) Islands,CC</v>
          </cell>
        </row>
        <row r="50">
          <cell r="A50" t="str">
            <v>Colombia,CO</v>
          </cell>
        </row>
        <row r="51">
          <cell r="A51" t="str">
            <v>Comoros,KM</v>
          </cell>
        </row>
        <row r="52">
          <cell r="A52" t="str">
            <v>Congo,CG</v>
          </cell>
        </row>
        <row r="53">
          <cell r="A53" t="str">
            <v>"Congo, the Democratic Republic of the",CD</v>
          </cell>
        </row>
        <row r="54">
          <cell r="A54" t="str">
            <v>Cook Islands,CK</v>
          </cell>
        </row>
        <row r="55">
          <cell r="A55" t="str">
            <v>Costa Rica,CR</v>
          </cell>
        </row>
        <row r="56">
          <cell r="A56" t="str">
            <v>Côte d'Ivoire,CI</v>
          </cell>
        </row>
        <row r="57">
          <cell r="A57" t="str">
            <v>Croatia,HR</v>
          </cell>
        </row>
        <row r="58">
          <cell r="A58" t="str">
            <v>Cuba,CU</v>
          </cell>
        </row>
        <row r="59">
          <cell r="A59" t="str">
            <v>Curaçao,CW</v>
          </cell>
        </row>
        <row r="60">
          <cell r="A60" t="str">
            <v>Cyprus,CY</v>
          </cell>
        </row>
        <row r="61">
          <cell r="A61" t="str">
            <v>Czech Republic,CZ</v>
          </cell>
        </row>
        <row r="62">
          <cell r="A62" t="str">
            <v>Denmark,DK</v>
          </cell>
        </row>
        <row r="63">
          <cell r="A63" t="str">
            <v>Djibouti,DJ</v>
          </cell>
        </row>
        <row r="64">
          <cell r="A64" t="str">
            <v>Dominica,DM</v>
          </cell>
        </row>
        <row r="65">
          <cell r="A65" t="str">
            <v>Dominican Republic,DO</v>
          </cell>
        </row>
        <row r="66">
          <cell r="A66" t="str">
            <v>Ecuador,EC</v>
          </cell>
        </row>
        <row r="67">
          <cell r="A67" t="str">
            <v>Egypt,EG</v>
          </cell>
        </row>
        <row r="68">
          <cell r="A68" t="str">
            <v>El Salvador,SV</v>
          </cell>
        </row>
        <row r="69">
          <cell r="A69" t="str">
            <v>Equatorial Guinea,GQ</v>
          </cell>
        </row>
        <row r="70">
          <cell r="A70" t="str">
            <v>Eritrea,ER</v>
          </cell>
        </row>
        <row r="71">
          <cell r="A71" t="str">
            <v>Estonia,EE</v>
          </cell>
        </row>
        <row r="72">
          <cell r="A72" t="str">
            <v>Ethiopia,ET</v>
          </cell>
        </row>
        <row r="73">
          <cell r="A73" t="str">
            <v>Falkland Islands (Malvinas),FK</v>
          </cell>
        </row>
        <row r="74">
          <cell r="A74" t="str">
            <v>Faroe Islands,FO</v>
          </cell>
        </row>
        <row r="75">
          <cell r="A75" t="str">
            <v>Fiji,FJ</v>
          </cell>
        </row>
        <row r="76">
          <cell r="A76" t="str">
            <v>Finland,FI</v>
          </cell>
        </row>
        <row r="77">
          <cell r="A77" t="str">
            <v>France,FR</v>
          </cell>
        </row>
        <row r="78">
          <cell r="A78" t="str">
            <v>French Guiana,GF</v>
          </cell>
        </row>
        <row r="79">
          <cell r="A79" t="str">
            <v>French Polynesia,PF</v>
          </cell>
        </row>
        <row r="80">
          <cell r="A80" t="str">
            <v>French Southern Territories,TF</v>
          </cell>
        </row>
        <row r="81">
          <cell r="A81" t="str">
            <v>Gabon,GA</v>
          </cell>
        </row>
        <row r="82">
          <cell r="A82" t="str">
            <v>Gambia,GM</v>
          </cell>
        </row>
        <row r="83">
          <cell r="A83" t="str">
            <v>Georgia,GE</v>
          </cell>
        </row>
        <row r="84">
          <cell r="A84" t="str">
            <v>Germany,DE</v>
          </cell>
        </row>
        <row r="85">
          <cell r="A85" t="str">
            <v>Ghana,GH</v>
          </cell>
        </row>
        <row r="86">
          <cell r="A86" t="str">
            <v>Gibraltar,GI</v>
          </cell>
        </row>
        <row r="87">
          <cell r="A87" t="str">
            <v>Greece,GR</v>
          </cell>
        </row>
        <row r="88">
          <cell r="A88" t="str">
            <v>Greenland,GL</v>
          </cell>
        </row>
        <row r="89">
          <cell r="A89" t="str">
            <v>Grenada,GD</v>
          </cell>
        </row>
        <row r="90">
          <cell r="A90" t="str">
            <v>Guadeloupe,GP</v>
          </cell>
        </row>
        <row r="91">
          <cell r="A91" t="str">
            <v>Guam,GU</v>
          </cell>
        </row>
        <row r="92">
          <cell r="A92" t="str">
            <v>Guatemala,GT</v>
          </cell>
        </row>
        <row r="93">
          <cell r="A93" t="str">
            <v>Guernsey,GG</v>
          </cell>
        </row>
        <row r="94">
          <cell r="A94" t="str">
            <v>Guinea,GN</v>
          </cell>
        </row>
        <row r="95">
          <cell r="A95" t="str">
            <v>Guinea-Bissau,GW</v>
          </cell>
        </row>
        <row r="96">
          <cell r="A96" t="str">
            <v>Guyana,GY</v>
          </cell>
        </row>
        <row r="97">
          <cell r="A97" t="str">
            <v>Haiti,HT</v>
          </cell>
        </row>
        <row r="98">
          <cell r="A98" t="str">
            <v>Heard Island and McDonald Islands,HM</v>
          </cell>
        </row>
        <row r="99">
          <cell r="A99" t="str">
            <v>Holy See (Vatican City State),VA</v>
          </cell>
        </row>
        <row r="100">
          <cell r="A100" t="str">
            <v>Honduras,HN</v>
          </cell>
        </row>
        <row r="101">
          <cell r="A101" t="str">
            <v>Hong Kong,HK</v>
          </cell>
        </row>
        <row r="102">
          <cell r="A102" t="str">
            <v>Hungary,HU</v>
          </cell>
        </row>
        <row r="103">
          <cell r="A103" t="str">
            <v>Iceland,IS</v>
          </cell>
        </row>
        <row r="104">
          <cell r="A104" t="str">
            <v>India,IN</v>
          </cell>
        </row>
        <row r="105">
          <cell r="A105" t="str">
            <v>Indonesia,ID</v>
          </cell>
        </row>
        <row r="106">
          <cell r="A106" t="str">
            <v>"Iran, Islamic Republic of",IR</v>
          </cell>
        </row>
        <row r="107">
          <cell r="A107" t="str">
            <v>Iraq,IQ</v>
          </cell>
        </row>
        <row r="108">
          <cell r="A108" t="str">
            <v>Ireland,IE</v>
          </cell>
        </row>
        <row r="109">
          <cell r="A109" t="str">
            <v>Isle of Man,IM</v>
          </cell>
        </row>
        <row r="110">
          <cell r="A110" t="str">
            <v>Israel,IL</v>
          </cell>
        </row>
        <row r="111">
          <cell r="A111" t="str">
            <v>Italy,IT</v>
          </cell>
        </row>
        <row r="112">
          <cell r="A112" t="str">
            <v>Jamaica,JM</v>
          </cell>
        </row>
        <row r="113">
          <cell r="A113" t="str">
            <v>Japan,JP</v>
          </cell>
        </row>
        <row r="114">
          <cell r="A114" t="str">
            <v>Jersey,JE</v>
          </cell>
        </row>
        <row r="115">
          <cell r="A115" t="str">
            <v>Jordan,JO</v>
          </cell>
        </row>
        <row r="116">
          <cell r="A116" t="str">
            <v>Kazakhstan,KZ</v>
          </cell>
        </row>
        <row r="117">
          <cell r="A117" t="str">
            <v>Kenya,KE</v>
          </cell>
        </row>
        <row r="118">
          <cell r="A118" t="str">
            <v>Kiribati,KI</v>
          </cell>
        </row>
        <row r="119">
          <cell r="A119" t="str">
            <v>"Korea, Democratic People's Republic of",KP</v>
          </cell>
        </row>
        <row r="120">
          <cell r="A120" t="str">
            <v>"Korea, Republic of",KR</v>
          </cell>
        </row>
        <row r="121">
          <cell r="A121" t="str">
            <v>Kuwait,KW</v>
          </cell>
        </row>
        <row r="122">
          <cell r="A122" t="str">
            <v>Kyrgyzstan,KG</v>
          </cell>
        </row>
        <row r="123">
          <cell r="A123" t="str">
            <v>Lao People's Democratic Republic,LA</v>
          </cell>
        </row>
        <row r="124">
          <cell r="A124" t="str">
            <v>Latvia,LV</v>
          </cell>
        </row>
        <row r="125">
          <cell r="A125" t="str">
            <v>Lebanon,LB</v>
          </cell>
        </row>
        <row r="126">
          <cell r="A126" t="str">
            <v>Lesotho,LS</v>
          </cell>
        </row>
        <row r="127">
          <cell r="A127" t="str">
            <v>Liberia,LR</v>
          </cell>
        </row>
        <row r="128">
          <cell r="A128" t="str">
            <v>Libya,LY</v>
          </cell>
        </row>
        <row r="129">
          <cell r="A129" t="str">
            <v>Liechtenstein,LI</v>
          </cell>
        </row>
        <row r="130">
          <cell r="A130" t="str">
            <v>Lithuania,LT</v>
          </cell>
        </row>
        <row r="131">
          <cell r="A131" t="str">
            <v>Luxembourg,LU</v>
          </cell>
        </row>
        <row r="132">
          <cell r="A132" t="str">
            <v>Macao,MO</v>
          </cell>
        </row>
        <row r="133">
          <cell r="A133" t="str">
            <v>"Macedonia, the Former Yugoslav Republic of",MK</v>
          </cell>
        </row>
        <row r="134">
          <cell r="A134" t="str">
            <v>Madagascar,MG</v>
          </cell>
        </row>
        <row r="135">
          <cell r="A135" t="str">
            <v>Malawi,MW</v>
          </cell>
        </row>
        <row r="136">
          <cell r="A136" t="str">
            <v>Malaysia,MY</v>
          </cell>
        </row>
        <row r="137">
          <cell r="A137" t="str">
            <v>Maldives,MV</v>
          </cell>
        </row>
        <row r="138">
          <cell r="A138" t="str">
            <v>Mali,ML</v>
          </cell>
        </row>
        <row r="139">
          <cell r="A139" t="str">
            <v>Malta,MT</v>
          </cell>
        </row>
        <row r="140">
          <cell r="A140" t="str">
            <v>Marshall Islands,MH</v>
          </cell>
        </row>
        <row r="141">
          <cell r="A141" t="str">
            <v>Martinique,MQ</v>
          </cell>
        </row>
        <row r="142">
          <cell r="A142" t="str">
            <v>Mauritania,MR</v>
          </cell>
        </row>
        <row r="143">
          <cell r="A143" t="str">
            <v>Mauritius,MU</v>
          </cell>
        </row>
        <row r="144">
          <cell r="A144" t="str">
            <v>Mayotte,YT</v>
          </cell>
        </row>
        <row r="145">
          <cell r="A145" t="str">
            <v>Mexico,MX</v>
          </cell>
        </row>
        <row r="146">
          <cell r="A146" t="str">
            <v>"Micronesia, Federated States of",FM</v>
          </cell>
        </row>
        <row r="147">
          <cell r="A147" t="str">
            <v>"Moldova, Republic of",MD</v>
          </cell>
        </row>
        <row r="148">
          <cell r="A148" t="str">
            <v>Monaco,MC</v>
          </cell>
        </row>
        <row r="149">
          <cell r="A149" t="str">
            <v>Mongolia,MN</v>
          </cell>
        </row>
        <row r="150">
          <cell r="A150" t="str">
            <v>Montenegro,ME</v>
          </cell>
        </row>
        <row r="151">
          <cell r="A151" t="str">
            <v>Montserrat,MS</v>
          </cell>
        </row>
        <row r="152">
          <cell r="A152" t="str">
            <v>Morocco,MA</v>
          </cell>
        </row>
        <row r="153">
          <cell r="A153" t="str">
            <v>Mozambique,MZ</v>
          </cell>
        </row>
        <row r="154">
          <cell r="A154" t="str">
            <v>Myanmar,MM</v>
          </cell>
        </row>
        <row r="155">
          <cell r="A155" t="str">
            <v>Namibia,NA</v>
          </cell>
        </row>
        <row r="156">
          <cell r="A156" t="str">
            <v>Nauru,NR</v>
          </cell>
        </row>
        <row r="157">
          <cell r="A157" t="str">
            <v>Nepal,NP</v>
          </cell>
        </row>
        <row r="158">
          <cell r="A158" t="str">
            <v>Netherlands,NL</v>
          </cell>
        </row>
        <row r="159">
          <cell r="A159" t="str">
            <v>New Caledonia,NC</v>
          </cell>
        </row>
        <row r="160">
          <cell r="A160" t="str">
            <v>New Zealand,NZ</v>
          </cell>
        </row>
        <row r="161">
          <cell r="A161" t="str">
            <v>Nicaragua,NI</v>
          </cell>
        </row>
        <row r="162">
          <cell r="A162" t="str">
            <v>Niger,NE</v>
          </cell>
        </row>
        <row r="163">
          <cell r="A163" t="str">
            <v>Nigeria,NG</v>
          </cell>
        </row>
        <row r="164">
          <cell r="A164" t="str">
            <v>Niue,NU</v>
          </cell>
        </row>
        <row r="165">
          <cell r="A165" t="str">
            <v>Norfolk Island,NF</v>
          </cell>
        </row>
        <row r="166">
          <cell r="A166" t="str">
            <v>Northern Mariana Islands,MP</v>
          </cell>
        </row>
        <row r="167">
          <cell r="A167" t="str">
            <v>Norway,NO</v>
          </cell>
        </row>
        <row r="168">
          <cell r="A168" t="str">
            <v>Oman,OM</v>
          </cell>
        </row>
        <row r="169">
          <cell r="A169" t="str">
            <v>Pakistan,PK</v>
          </cell>
        </row>
        <row r="170">
          <cell r="A170" t="str">
            <v>Palau,PW</v>
          </cell>
        </row>
        <row r="171">
          <cell r="A171" t="str">
            <v>"Palestine, State of",PS</v>
          </cell>
        </row>
        <row r="172">
          <cell r="A172" t="str">
            <v>Panama,PA</v>
          </cell>
        </row>
        <row r="173">
          <cell r="A173" t="str">
            <v>Papua New Guinea,PG</v>
          </cell>
        </row>
        <row r="174">
          <cell r="A174" t="str">
            <v>Paraguay,PY</v>
          </cell>
        </row>
        <row r="175">
          <cell r="A175" t="str">
            <v>Peru,PE</v>
          </cell>
        </row>
        <row r="176">
          <cell r="A176" t="str">
            <v>Philippines,PH</v>
          </cell>
        </row>
        <row r="177">
          <cell r="A177" t="str">
            <v>Pitcairn,PN</v>
          </cell>
        </row>
        <row r="178">
          <cell r="A178" t="str">
            <v>Poland,PL</v>
          </cell>
        </row>
        <row r="179">
          <cell r="A179" t="str">
            <v>Portugal,PT</v>
          </cell>
        </row>
        <row r="180">
          <cell r="A180" t="str">
            <v>Puerto Rico,PR</v>
          </cell>
        </row>
        <row r="181">
          <cell r="A181" t="str">
            <v>Qatar,QA</v>
          </cell>
        </row>
        <row r="182">
          <cell r="A182" t="str">
            <v>Réunion,RE</v>
          </cell>
        </row>
        <row r="183">
          <cell r="A183" t="str">
            <v>Romania,RO</v>
          </cell>
        </row>
        <row r="184">
          <cell r="A184" t="str">
            <v>Russian Federation,RU</v>
          </cell>
        </row>
        <row r="185">
          <cell r="A185" t="str">
            <v>Rwanda,RW</v>
          </cell>
        </row>
        <row r="186">
          <cell r="A186" t="str">
            <v>Saint Barthélemy,BL</v>
          </cell>
        </row>
        <row r="187">
          <cell r="A187" t="str">
            <v>"Saint Helena, Ascension and Tristan da Cunha",SH</v>
          </cell>
        </row>
        <row r="188">
          <cell r="A188" t="str">
            <v>Saint Kitts and Nevis,KN</v>
          </cell>
        </row>
        <row r="189">
          <cell r="A189" t="str">
            <v>Saint Lucia,LC</v>
          </cell>
        </row>
        <row r="190">
          <cell r="A190" t="str">
            <v>Saint Martin (French part),MF</v>
          </cell>
        </row>
        <row r="191">
          <cell r="A191" t="str">
            <v>Saint Pierre and Miquelon,PM</v>
          </cell>
        </row>
        <row r="192">
          <cell r="A192" t="str">
            <v>Saint Vincent and the Grenadines,VC</v>
          </cell>
        </row>
        <row r="193">
          <cell r="A193" t="str">
            <v>Samoa,WS</v>
          </cell>
        </row>
        <row r="194">
          <cell r="A194" t="str">
            <v>San Marino,SM</v>
          </cell>
        </row>
        <row r="195">
          <cell r="A195" t="str">
            <v>Sao Tome and Principe,ST</v>
          </cell>
        </row>
        <row r="196">
          <cell r="A196" t="str">
            <v>Saudi Arabia,SA</v>
          </cell>
        </row>
        <row r="197">
          <cell r="A197" t="str">
            <v>Senegal,SN</v>
          </cell>
        </row>
        <row r="198">
          <cell r="A198" t="str">
            <v>Serbia,RS</v>
          </cell>
        </row>
        <row r="199">
          <cell r="A199" t="str">
            <v>Seychelles,SC</v>
          </cell>
        </row>
        <row r="200">
          <cell r="A200" t="str">
            <v>Sierra Leone,SL</v>
          </cell>
        </row>
        <row r="201">
          <cell r="A201" t="str">
            <v>Singapore,SG</v>
          </cell>
        </row>
        <row r="202">
          <cell r="A202" t="str">
            <v>Sint Maarten (Dutch part),SX</v>
          </cell>
        </row>
        <row r="203">
          <cell r="A203" t="str">
            <v>Slovakia,SK</v>
          </cell>
        </row>
        <row r="204">
          <cell r="A204" t="str">
            <v>Slovenia,SI</v>
          </cell>
        </row>
        <row r="205">
          <cell r="A205" t="str">
            <v>Solomon Islands,SB</v>
          </cell>
        </row>
        <row r="206">
          <cell r="A206" t="str">
            <v>Somalia,SO</v>
          </cell>
        </row>
        <row r="207">
          <cell r="A207" t="str">
            <v>South Africa,ZA</v>
          </cell>
        </row>
        <row r="208">
          <cell r="A208" t="str">
            <v>South Georgia and the South Sandwich Islands,GS</v>
          </cell>
        </row>
        <row r="209">
          <cell r="A209" t="str">
            <v>South Sudan,SS</v>
          </cell>
        </row>
        <row r="210">
          <cell r="A210" t="str">
            <v>Spain,ES</v>
          </cell>
        </row>
        <row r="211">
          <cell r="A211" t="str">
            <v>Sri Lanka,LK</v>
          </cell>
        </row>
        <row r="212">
          <cell r="A212" t="str">
            <v>Sudan,SD</v>
          </cell>
        </row>
        <row r="213">
          <cell r="A213" t="str">
            <v>Suriname,SR</v>
          </cell>
        </row>
        <row r="214">
          <cell r="A214" t="str">
            <v>Svalbard and Jan Mayen,SJ</v>
          </cell>
        </row>
        <row r="215">
          <cell r="A215" t="str">
            <v>Swaziland,SZ</v>
          </cell>
        </row>
        <row r="216">
          <cell r="A216" t="str">
            <v>Sweden,SE</v>
          </cell>
        </row>
        <row r="217">
          <cell r="A217" t="str">
            <v>Switzerland,CH</v>
          </cell>
        </row>
        <row r="218">
          <cell r="A218" t="str">
            <v>Syrian Arab Republic,SY</v>
          </cell>
        </row>
        <row r="219">
          <cell r="A219" t="str">
            <v>"Taiwan, Province of China",TW</v>
          </cell>
        </row>
        <row r="220">
          <cell r="A220" t="str">
            <v>Tajikistan,TJ</v>
          </cell>
        </row>
        <row r="221">
          <cell r="A221" t="str">
            <v>"Tanzania, United Republic of",TZ</v>
          </cell>
        </row>
        <row r="222">
          <cell r="A222" t="str">
            <v>Thailand,TH</v>
          </cell>
        </row>
        <row r="223">
          <cell r="A223" t="str">
            <v>Timor-Leste,TL</v>
          </cell>
        </row>
        <row r="224">
          <cell r="A224" t="str">
            <v>Togo,TG</v>
          </cell>
        </row>
        <row r="225">
          <cell r="A225" t="str">
            <v>Tokelau,TK</v>
          </cell>
        </row>
        <row r="226">
          <cell r="A226" t="str">
            <v>Tonga,TO</v>
          </cell>
        </row>
        <row r="227">
          <cell r="A227" t="str">
            <v>Trinidad and Tobago,TT</v>
          </cell>
        </row>
        <row r="228">
          <cell r="A228" t="str">
            <v>Tunisia,TN</v>
          </cell>
        </row>
        <row r="229">
          <cell r="A229" t="str">
            <v>Turkey,TR</v>
          </cell>
        </row>
        <row r="230">
          <cell r="A230" t="str">
            <v>Turkmenistan,TM</v>
          </cell>
        </row>
        <row r="231">
          <cell r="A231" t="str">
            <v>Turks and Caicos Islands,TC</v>
          </cell>
        </row>
        <row r="232">
          <cell r="A232" t="str">
            <v>Tuvalu,TV</v>
          </cell>
        </row>
        <row r="233">
          <cell r="A233" t="str">
            <v>Uganda,UG</v>
          </cell>
        </row>
        <row r="234">
          <cell r="A234" t="str">
            <v>Ukraine,UA</v>
          </cell>
        </row>
        <row r="235">
          <cell r="A235" t="str">
            <v>United Arab Emirates,AE</v>
          </cell>
        </row>
        <row r="236">
          <cell r="A236" t="str">
            <v>United Kingdom,GB</v>
          </cell>
        </row>
        <row r="237">
          <cell r="A237" t="str">
            <v>United States,US</v>
          </cell>
        </row>
        <row r="238">
          <cell r="A238" t="str">
            <v>United States Minor Outlying Islands,UM</v>
          </cell>
        </row>
        <row r="239">
          <cell r="A239" t="str">
            <v>Uruguay,UY</v>
          </cell>
        </row>
        <row r="240">
          <cell r="A240" t="str">
            <v>Uzbekistan,UZ</v>
          </cell>
        </row>
        <row r="241">
          <cell r="A241" t="str">
            <v>Vanuatu,VU</v>
          </cell>
        </row>
        <row r="242">
          <cell r="A242" t="str">
            <v>"Venezuela, Bolivarian Republic of",VE</v>
          </cell>
        </row>
        <row r="243">
          <cell r="A243" t="str">
            <v>Viet Nam,VN</v>
          </cell>
        </row>
        <row r="244">
          <cell r="A244" t="str">
            <v>"Virgin Islands, British",VG</v>
          </cell>
        </row>
        <row r="245">
          <cell r="A245" t="str">
            <v>"Virgin Islands, U.S.",VI</v>
          </cell>
        </row>
        <row r="246">
          <cell r="A246" t="str">
            <v>Wallis and Futuna,WF</v>
          </cell>
        </row>
        <row r="247">
          <cell r="A247" t="str">
            <v>Western Sahara,EH</v>
          </cell>
        </row>
        <row r="248">
          <cell r="A248" t="str">
            <v>Yemen,YE</v>
          </cell>
        </row>
        <row r="249">
          <cell r="A249" t="str">
            <v>Zambia,ZM</v>
          </cell>
        </row>
        <row r="250">
          <cell r="A250" t="str">
            <v>Zimbabwe,ZW</v>
          </cell>
        </row>
        <row r="251">
          <cell r="A251" t="str">
            <v>Other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sheetPr>
  <dimension ref="A1:M205"/>
  <sheetViews>
    <sheetView showGridLines="0" tabSelected="1" zoomScale="70" zoomScaleNormal="70" workbookViewId="0">
      <selection activeCell="M31" sqref="M31"/>
    </sheetView>
  </sheetViews>
  <sheetFormatPr defaultColWidth="9" defaultRowHeight="12.75"/>
  <cols>
    <col min="1" max="1" width="9" style="647"/>
    <col min="2" max="2" width="47.5" style="647" customWidth="1"/>
    <col min="3" max="3" width="97.125" style="647" customWidth="1"/>
    <col min="4" max="4" width="20.875" style="647" customWidth="1"/>
    <col min="5" max="8" width="3.625" style="647" customWidth="1"/>
    <col min="9" max="9" width="9" style="647"/>
    <col min="10" max="10" width="1.625" style="647" customWidth="1"/>
    <col min="11" max="11" width="54.625" style="647" customWidth="1"/>
    <col min="12" max="12" width="8.375" style="647" customWidth="1"/>
    <col min="13" max="13" width="18.25" style="650" customWidth="1"/>
    <col min="14" max="16384" width="9" style="647"/>
  </cols>
  <sheetData>
    <row r="1" spans="1:13" ht="18.75">
      <c r="B1" s="1175" t="s">
        <v>1042</v>
      </c>
      <c r="C1" s="203" t="s">
        <v>985</v>
      </c>
      <c r="D1" s="581"/>
    </row>
    <row r="2" spans="1:13" ht="14.25">
      <c r="B2" s="646"/>
      <c r="C2" s="204"/>
      <c r="D2" s="205"/>
    </row>
    <row r="3" spans="1:13" ht="14.25">
      <c r="B3" s="646" t="s">
        <v>428</v>
      </c>
      <c r="C3" s="695">
        <v>44587</v>
      </c>
      <c r="D3" s="581"/>
      <c r="I3" s="1210" t="s">
        <v>443</v>
      </c>
      <c r="J3" s="1211"/>
      <c r="K3" s="1212"/>
      <c r="M3" s="861"/>
    </row>
    <row r="4" spans="1:13" ht="14.25">
      <c r="B4" s="646"/>
      <c r="C4" s="206"/>
      <c r="D4" s="581"/>
    </row>
    <row r="5" spans="1:13" ht="14.25">
      <c r="B5" s="646" t="s">
        <v>429</v>
      </c>
      <c r="C5" s="207">
        <v>1</v>
      </c>
      <c r="D5" s="581"/>
      <c r="I5" s="897"/>
      <c r="J5" s="897"/>
      <c r="K5" s="898" t="str">
        <f>(IF(OR(I7=FALSE, I9=FALSE, I11=FALSE, I13=FALSE, I15=FALSE, I17=FALSE, I19=FALSE,  I21=FALSE, I24=FALSE, I26=FALSE, I28=FALSE, I30=FALSE, I72=FALSE, I97=FALSE, I108=FALSE, I122=FALSE,I127=FALSE, I132=FALSE, I139=FALSE,I145=FALSE, I155=FALSE,I160=FALSE,I168=FALSE,I185=FALSE,I190=FALSE),"NOT VALIDATED","VALIDATED "))</f>
        <v>NOT VALIDATED</v>
      </c>
    </row>
    <row r="6" spans="1:13" ht="14.25">
      <c r="B6" s="646"/>
      <c r="C6" s="579"/>
      <c r="D6" s="581"/>
      <c r="I6" s="897"/>
      <c r="J6" s="897"/>
      <c r="K6" s="897"/>
    </row>
    <row r="7" spans="1:13" ht="14.25">
      <c r="B7" s="646" t="s">
        <v>430</v>
      </c>
      <c r="C7" s="1208"/>
      <c r="D7" s="1208"/>
      <c r="I7" s="899" t="b">
        <f>IF(C7="", FALSE, TRUE)</f>
        <v>0</v>
      </c>
      <c r="J7" s="900"/>
      <c r="K7" s="901" t="str">
        <f>IF(I7=FALSE, "Fill Cell C7","")</f>
        <v>Fill Cell C7</v>
      </c>
    </row>
    <row r="8" spans="1:13" ht="14.25">
      <c r="B8" s="646"/>
      <c r="C8" s="580"/>
      <c r="D8" s="580"/>
      <c r="I8" s="902"/>
      <c r="J8" s="903"/>
      <c r="K8" s="904"/>
    </row>
    <row r="9" spans="1:13" ht="14.25">
      <c r="B9" s="646" t="s">
        <v>431</v>
      </c>
      <c r="C9" s="1215"/>
      <c r="D9" s="1216"/>
      <c r="I9" s="905" t="b">
        <f>IF(C9="", FALSE, TRUE)</f>
        <v>0</v>
      </c>
      <c r="J9" s="903"/>
      <c r="K9" s="904" t="str">
        <f>IF(I9=FALSE, "Fill Cell C9","")</f>
        <v>Fill Cell C9</v>
      </c>
    </row>
    <row r="10" spans="1:13" ht="14.25">
      <c r="A10" s="873"/>
      <c r="B10" s="646"/>
      <c r="C10" s="208"/>
      <c r="D10" s="208"/>
      <c r="I10" s="902"/>
      <c r="J10" s="903"/>
      <c r="K10" s="904"/>
    </row>
    <row r="11" spans="1:13" ht="14.25">
      <c r="B11" s="646" t="s">
        <v>432</v>
      </c>
      <c r="C11" s="1217"/>
      <c r="D11" s="1218"/>
      <c r="I11" s="905" t="b">
        <f>IF(C11="", FALSE, TRUE)</f>
        <v>0</v>
      </c>
      <c r="J11" s="903"/>
      <c r="K11" s="904" t="str">
        <f>IF(I11=FALSE, "Choose option from the drop down list","")</f>
        <v>Choose option from the drop down list</v>
      </c>
    </row>
    <row r="12" spans="1:13" ht="14.25">
      <c r="B12" s="646"/>
      <c r="I12" s="902"/>
      <c r="J12" s="903"/>
      <c r="K12" s="904"/>
    </row>
    <row r="13" spans="1:13" ht="14.25">
      <c r="B13" s="646" t="s">
        <v>433</v>
      </c>
      <c r="C13" s="1197"/>
      <c r="D13" s="1198"/>
      <c r="I13" s="905" t="b">
        <f>IF(C13="", FALSE, TRUE)</f>
        <v>0</v>
      </c>
      <c r="J13" s="903"/>
      <c r="K13" s="904" t="str">
        <f>IF(I13=FALSE, "Choose option from the drop down list","")</f>
        <v>Choose option from the drop down list</v>
      </c>
    </row>
    <row r="14" spans="1:13" ht="14.25">
      <c r="B14" s="646"/>
      <c r="C14" s="580"/>
      <c r="D14" s="580"/>
      <c r="I14" s="902"/>
      <c r="J14" s="903"/>
      <c r="K14" s="904"/>
    </row>
    <row r="15" spans="1:13" ht="14.25">
      <c r="B15" s="646" t="s">
        <v>434</v>
      </c>
      <c r="C15" s="1197"/>
      <c r="D15" s="1198"/>
      <c r="I15" s="905" t="b">
        <f>IF(C15="", FALSE, TRUE)</f>
        <v>0</v>
      </c>
      <c r="J15" s="903"/>
      <c r="K15" s="904" t="str">
        <f>IF(I15=FALSE, "Choose option from the drop down list","")</f>
        <v>Choose option from the drop down list</v>
      </c>
    </row>
    <row r="16" spans="1:13" ht="14.25">
      <c r="B16" s="646"/>
      <c r="C16" s="209"/>
      <c r="D16" s="210"/>
      <c r="I16" s="902"/>
      <c r="J16" s="903"/>
      <c r="K16" s="904"/>
    </row>
    <row r="17" spans="1:11" ht="14.25">
      <c r="B17" s="646" t="s">
        <v>963</v>
      </c>
      <c r="C17" s="1208"/>
      <c r="D17" s="1208"/>
      <c r="I17" s="905" t="b">
        <f>IF(C17="", FALSE, TRUE)</f>
        <v>0</v>
      </c>
      <c r="J17" s="903"/>
      <c r="K17" s="904" t="str">
        <f>IF(I17=FALSE, "Fill name of consolidating entity. If Solo reporting, state N/A","")</f>
        <v>Fill name of consolidating entity. If Solo reporting, state N/A</v>
      </c>
    </row>
    <row r="18" spans="1:11" ht="14.25">
      <c r="B18" s="646"/>
      <c r="C18" s="209"/>
      <c r="D18" s="210"/>
      <c r="I18" s="902"/>
      <c r="J18" s="903"/>
      <c r="K18" s="904"/>
    </row>
    <row r="19" spans="1:11" ht="14.25">
      <c r="B19" s="646" t="s">
        <v>964</v>
      </c>
      <c r="C19" s="1197"/>
      <c r="D19" s="1198"/>
      <c r="I19" s="905" t="b">
        <f>IF(C19="", FALSE, TRUE)</f>
        <v>0</v>
      </c>
      <c r="J19" s="903"/>
      <c r="K19" s="904" t="str">
        <f>IF(I19=FALSE, "Choose option from the drop down list","")</f>
        <v>Choose option from the drop down list</v>
      </c>
    </row>
    <row r="20" spans="1:11" ht="14.25">
      <c r="B20" s="646"/>
      <c r="C20" s="209"/>
      <c r="D20" s="210"/>
      <c r="I20" s="902"/>
      <c r="J20" s="903"/>
      <c r="K20" s="904"/>
    </row>
    <row r="21" spans="1:11" ht="14.25">
      <c r="B21" s="646" t="s">
        <v>435</v>
      </c>
      <c r="C21" s="1203"/>
      <c r="D21" s="1204"/>
      <c r="I21" s="905" t="b">
        <f>IF(C21="", FALSE, TRUE)</f>
        <v>0</v>
      </c>
      <c r="J21" s="903"/>
      <c r="K21" s="904" t="str">
        <f>IF(I21=FALSE, "Fill EURO/reporting currency rate","")</f>
        <v>Fill EURO/reporting currency rate</v>
      </c>
    </row>
    <row r="22" spans="1:11" ht="27" customHeight="1">
      <c r="A22" s="649" t="s">
        <v>442</v>
      </c>
      <c r="B22" s="646" t="s">
        <v>436</v>
      </c>
      <c r="C22" s="211" t="s">
        <v>437</v>
      </c>
      <c r="D22" s="211" t="s">
        <v>438</v>
      </c>
      <c r="I22" s="902"/>
      <c r="J22" s="903"/>
      <c r="K22" s="904"/>
    </row>
    <row r="23" spans="1:11" ht="14.25">
      <c r="B23" s="646"/>
      <c r="C23" s="212"/>
      <c r="D23" s="212"/>
      <c r="I23" s="902"/>
      <c r="J23" s="903"/>
      <c r="K23" s="904"/>
    </row>
    <row r="24" spans="1:11" ht="14.25">
      <c r="B24" s="646" t="s">
        <v>439</v>
      </c>
      <c r="C24" s="213"/>
      <c r="D24" s="214"/>
      <c r="I24" s="905" t="b">
        <f>IF(OR(C24="",D24=""),FALSE,TRUE)</f>
        <v>0</v>
      </c>
      <c r="J24" s="903"/>
      <c r="K24" s="904" t="str">
        <f>IF(I24=FALSE, "Fill Cells C24 and D24","")</f>
        <v>Fill Cells C24 and D24</v>
      </c>
    </row>
    <row r="25" spans="1:11" ht="14.25">
      <c r="B25" s="646"/>
      <c r="C25" s="208"/>
      <c r="D25" s="208"/>
      <c r="I25" s="902"/>
      <c r="J25" s="903"/>
      <c r="K25" s="904"/>
    </row>
    <row r="26" spans="1:11" ht="14.25">
      <c r="B26" s="646" t="s">
        <v>440</v>
      </c>
      <c r="C26" s="672"/>
      <c r="D26" s="673"/>
      <c r="I26" s="905" t="b">
        <f>IF(OR(C26="",D26=""),FALSE,TRUE)</f>
        <v>0</v>
      </c>
      <c r="J26" s="903"/>
      <c r="K26" s="904" t="str">
        <f>IF(I26=FALSE, "Fill Cells C26 and D26","")</f>
        <v>Fill Cells C26 and D26</v>
      </c>
    </row>
    <row r="27" spans="1:11" ht="14.25">
      <c r="B27" s="646"/>
      <c r="C27" s="208"/>
      <c r="D27" s="208"/>
      <c r="I27" s="902"/>
      <c r="J27" s="903"/>
      <c r="K27" s="904"/>
    </row>
    <row r="28" spans="1:11" ht="14.25">
      <c r="B28" s="646" t="s">
        <v>441</v>
      </c>
      <c r="C28" s="215"/>
      <c r="D28" s="216"/>
      <c r="I28" s="905" t="b">
        <f>IF(OR(C28="",D28=""),FALSE,TRUE)</f>
        <v>0</v>
      </c>
      <c r="J28" s="903"/>
      <c r="K28" s="904" t="str">
        <f>IF(I28=FALSE, "Fill Cells C28 and D28","")</f>
        <v>Fill Cells C28 and D28</v>
      </c>
    </row>
    <row r="29" spans="1:11" ht="14.25">
      <c r="B29" s="646"/>
      <c r="C29" s="210"/>
      <c r="D29" s="210"/>
      <c r="I29" s="902"/>
      <c r="J29" s="903"/>
      <c r="K29" s="904"/>
    </row>
    <row r="30" spans="1:11" ht="18.600000000000001" customHeight="1">
      <c r="B30" s="1154" t="s">
        <v>1013</v>
      </c>
      <c r="C30" s="1205"/>
      <c r="D30" s="1206"/>
      <c r="I30" s="905" t="b">
        <f>IF(C30="", FALSE, TRUE)</f>
        <v>0</v>
      </c>
      <c r="J30" s="903"/>
      <c r="K30" s="904" t="str">
        <f>IF(I30=FALSE, "Choose option from the drop down list","")</f>
        <v>Choose option from the drop down list</v>
      </c>
    </row>
    <row r="31" spans="1:11" ht="41.1" customHeight="1">
      <c r="B31" s="1209" t="s">
        <v>1061</v>
      </c>
      <c r="C31" s="1209"/>
      <c r="D31" s="1209"/>
      <c r="I31" s="902"/>
      <c r="J31" s="897"/>
      <c r="K31" s="904"/>
    </row>
    <row r="32" spans="1:11">
      <c r="I32" s="902"/>
      <c r="J32" s="897"/>
      <c r="K32" s="904"/>
    </row>
    <row r="33" spans="1:11" ht="14.25">
      <c r="A33" s="645" t="s">
        <v>444</v>
      </c>
      <c r="B33" s="1202" t="s">
        <v>445</v>
      </c>
      <c r="C33" s="1202"/>
      <c r="D33" s="1202"/>
      <c r="E33" s="66"/>
      <c r="F33" s="650"/>
      <c r="I33" s="902"/>
      <c r="J33" s="897"/>
      <c r="K33" s="904"/>
    </row>
    <row r="34" spans="1:11" ht="14.25">
      <c r="A34" s="642"/>
      <c r="B34" s="642"/>
      <c r="C34" s="642"/>
      <c r="D34" s="642"/>
      <c r="E34" s="60"/>
      <c r="F34" s="650"/>
      <c r="I34" s="902"/>
      <c r="J34" s="897"/>
      <c r="K34" s="904"/>
    </row>
    <row r="35" spans="1:11" ht="28.5">
      <c r="A35" s="642"/>
      <c r="B35" s="642"/>
      <c r="C35" s="634" t="s">
        <v>446</v>
      </c>
      <c r="D35" s="635" t="s">
        <v>447</v>
      </c>
      <c r="E35" s="60"/>
      <c r="F35" s="650"/>
      <c r="I35" s="902"/>
      <c r="J35" s="897"/>
      <c r="K35" s="904"/>
    </row>
    <row r="36" spans="1:11" ht="14.25">
      <c r="A36" s="642"/>
      <c r="B36" s="642"/>
      <c r="C36" s="636" t="s">
        <v>55</v>
      </c>
      <c r="D36" s="884">
        <f>C11</f>
        <v>0</v>
      </c>
      <c r="E36" s="60"/>
      <c r="F36" s="650"/>
      <c r="I36" s="902"/>
      <c r="J36" s="897"/>
      <c r="K36" s="904"/>
    </row>
    <row r="37" spans="1:11" ht="14.25">
      <c r="A37" s="642"/>
      <c r="B37" s="642"/>
      <c r="C37" s="637"/>
      <c r="D37" s="884"/>
      <c r="E37" s="60"/>
      <c r="F37" s="650"/>
      <c r="I37" s="902"/>
      <c r="J37" s="897"/>
      <c r="K37" s="904"/>
    </row>
    <row r="38" spans="1:11" ht="14.25">
      <c r="A38" s="642"/>
      <c r="B38" s="642"/>
      <c r="C38" s="638" t="s">
        <v>102</v>
      </c>
      <c r="D38" s="884">
        <f>'IF1'!C7</f>
        <v>0</v>
      </c>
      <c r="E38" s="60"/>
      <c r="F38" s="650"/>
      <c r="I38" s="902"/>
      <c r="J38" s="897"/>
      <c r="K38" s="904"/>
    </row>
    <row r="39" spans="1:11" ht="14.25">
      <c r="A39" s="642"/>
      <c r="B39" s="642"/>
      <c r="C39" s="638" t="s">
        <v>107</v>
      </c>
      <c r="D39" s="884">
        <f>'IF1'!C34</f>
        <v>0</v>
      </c>
      <c r="E39" s="60"/>
      <c r="F39" s="650"/>
      <c r="I39" s="902"/>
      <c r="J39" s="897"/>
      <c r="K39" s="904"/>
    </row>
    <row r="40" spans="1:11" ht="14.25">
      <c r="A40" s="642"/>
      <c r="B40" s="642"/>
      <c r="C40" s="638" t="s">
        <v>85</v>
      </c>
      <c r="D40" s="884">
        <f>'IF1'!C6</f>
        <v>0</v>
      </c>
      <c r="E40" s="60"/>
      <c r="F40" s="650"/>
      <c r="I40" s="902"/>
      <c r="J40" s="897"/>
      <c r="K40" s="904"/>
    </row>
    <row r="41" spans="1:11" ht="14.25">
      <c r="A41" s="642"/>
      <c r="B41" s="642"/>
      <c r="C41" s="638" t="s">
        <v>109</v>
      </c>
      <c r="D41" s="884">
        <f>'IF1'!C46</f>
        <v>0</v>
      </c>
      <c r="E41" s="60"/>
      <c r="F41" s="650"/>
      <c r="I41" s="902"/>
      <c r="J41" s="897"/>
      <c r="K41" s="904"/>
    </row>
    <row r="42" spans="1:11" ht="14.25">
      <c r="A42" s="642"/>
      <c r="B42" s="642"/>
      <c r="C42" s="642"/>
      <c r="D42" s="884"/>
      <c r="E42" s="60"/>
      <c r="F42" s="650"/>
      <c r="I42" s="902"/>
      <c r="J42" s="897"/>
      <c r="K42" s="904"/>
    </row>
    <row r="43" spans="1:11" ht="14.25">
      <c r="A43" s="642"/>
      <c r="B43" s="642"/>
      <c r="C43" s="636" t="s">
        <v>448</v>
      </c>
      <c r="D43" s="885">
        <f>D40+D41</f>
        <v>0</v>
      </c>
      <c r="E43" s="60"/>
      <c r="F43" s="650"/>
      <c r="I43" s="902"/>
      <c r="J43" s="897"/>
      <c r="K43" s="904"/>
    </row>
    <row r="44" spans="1:11" ht="14.25">
      <c r="A44" s="642"/>
      <c r="B44" s="642"/>
      <c r="C44" s="642"/>
      <c r="D44" s="884"/>
      <c r="E44" s="60"/>
      <c r="F44" s="650"/>
      <c r="I44" s="902"/>
      <c r="J44" s="897"/>
      <c r="K44" s="904"/>
    </row>
    <row r="45" spans="1:11" ht="14.25">
      <c r="A45" s="642"/>
      <c r="B45" s="642"/>
      <c r="C45" s="642"/>
      <c r="D45" s="884"/>
      <c r="E45" s="60"/>
      <c r="F45" s="650"/>
      <c r="I45" s="902"/>
      <c r="J45" s="897"/>
      <c r="K45" s="904"/>
    </row>
    <row r="46" spans="1:11" ht="14.25">
      <c r="A46" s="642"/>
      <c r="B46" s="642"/>
      <c r="C46" s="636" t="s">
        <v>449</v>
      </c>
      <c r="D46" s="884"/>
      <c r="E46" s="60"/>
      <c r="F46" s="650"/>
      <c r="I46" s="902"/>
      <c r="J46" s="897"/>
      <c r="K46" s="904"/>
    </row>
    <row r="47" spans="1:11" ht="14.25">
      <c r="A47" s="642"/>
      <c r="B47" s="642"/>
      <c r="C47" s="642" t="s">
        <v>132</v>
      </c>
      <c r="D47" s="884">
        <f>'IF2'!C6</f>
        <v>0</v>
      </c>
      <c r="E47" s="60"/>
      <c r="F47" s="650"/>
      <c r="I47" s="902"/>
      <c r="J47" s="897"/>
      <c r="K47" s="904"/>
    </row>
    <row r="48" spans="1:11" ht="14.25">
      <c r="A48" s="642"/>
      <c r="B48" s="642"/>
      <c r="C48" s="642" t="s">
        <v>133</v>
      </c>
      <c r="D48" s="884">
        <f>'IF2'!C7</f>
        <v>0</v>
      </c>
      <c r="E48" s="60"/>
      <c r="F48" s="650"/>
      <c r="I48" s="902"/>
      <c r="J48" s="897"/>
      <c r="K48" s="904"/>
    </row>
    <row r="49" spans="1:11" ht="14.25">
      <c r="A49" s="642"/>
      <c r="B49" s="642"/>
      <c r="C49" s="642" t="s">
        <v>134</v>
      </c>
      <c r="D49" s="884">
        <f>'IF2'!C8</f>
        <v>0</v>
      </c>
      <c r="E49" s="60"/>
      <c r="F49" s="650"/>
      <c r="I49" s="902"/>
      <c r="J49" s="897"/>
      <c r="K49" s="904"/>
    </row>
    <row r="50" spans="1:11" ht="14.25">
      <c r="A50" s="642"/>
      <c r="B50" s="642"/>
      <c r="C50" s="636" t="s">
        <v>135</v>
      </c>
      <c r="D50" s="886">
        <f>MAX(D47,D48,D49)</f>
        <v>0</v>
      </c>
      <c r="E50" s="60"/>
      <c r="F50" s="650"/>
      <c r="I50" s="902"/>
      <c r="J50" s="897"/>
      <c r="K50" s="904"/>
    </row>
    <row r="51" spans="1:11" ht="14.25">
      <c r="A51" s="642"/>
      <c r="B51" s="642"/>
      <c r="C51" s="642"/>
      <c r="D51" s="642"/>
      <c r="E51" s="60"/>
      <c r="F51" s="650"/>
      <c r="I51" s="902"/>
      <c r="J51" s="897"/>
      <c r="K51" s="904"/>
    </row>
    <row r="52" spans="1:11" ht="14.25">
      <c r="A52" s="642"/>
      <c r="B52" s="642"/>
      <c r="C52" s="651" t="s">
        <v>136</v>
      </c>
      <c r="D52" s="639" t="e">
        <f>'IF2'!C30</f>
        <v>#DIV/0!</v>
      </c>
      <c r="E52" s="60"/>
      <c r="F52" s="650"/>
      <c r="I52" s="902"/>
      <c r="J52" s="897"/>
      <c r="K52" s="904"/>
    </row>
    <row r="53" spans="1:11" ht="14.25">
      <c r="A53" s="642"/>
      <c r="B53" s="642"/>
      <c r="C53" s="651" t="s">
        <v>138</v>
      </c>
      <c r="D53" s="639" t="e">
        <f>'IF2'!C32</f>
        <v>#DIV/0!</v>
      </c>
      <c r="E53" s="60"/>
      <c r="F53" s="650"/>
      <c r="I53" s="902"/>
      <c r="J53" s="897"/>
      <c r="K53" s="904"/>
    </row>
    <row r="54" spans="1:11" ht="14.25">
      <c r="A54" s="669"/>
      <c r="B54" s="669"/>
      <c r="C54" s="651" t="s">
        <v>137</v>
      </c>
      <c r="D54" s="639" t="e">
        <f>'IF2'!C34</f>
        <v>#DIV/0!</v>
      </c>
      <c r="E54" s="60"/>
      <c r="F54" s="650"/>
      <c r="I54" s="902"/>
      <c r="J54" s="897"/>
      <c r="K54" s="904"/>
    </row>
    <row r="55" spans="1:11" ht="14.25">
      <c r="A55" s="669"/>
      <c r="B55" s="669"/>
      <c r="C55" s="651"/>
      <c r="D55" s="639"/>
      <c r="E55" s="60"/>
      <c r="F55" s="650"/>
      <c r="I55" s="902"/>
      <c r="J55" s="897"/>
      <c r="K55" s="904"/>
    </row>
    <row r="56" spans="1:11" ht="14.25">
      <c r="A56" s="669"/>
      <c r="B56" s="669"/>
      <c r="C56" s="651"/>
      <c r="D56" s="639"/>
      <c r="E56" s="60"/>
      <c r="F56" s="650"/>
      <c r="I56" s="902"/>
      <c r="J56" s="897"/>
      <c r="K56" s="904"/>
    </row>
    <row r="57" spans="1:11" ht="14.25">
      <c r="A57" s="669"/>
      <c r="B57" s="669"/>
      <c r="C57" s="642" t="s">
        <v>450</v>
      </c>
      <c r="D57" s="884">
        <f>'IF2'!C10</f>
        <v>0</v>
      </c>
      <c r="E57" s="60"/>
      <c r="F57" s="650"/>
      <c r="I57" s="902"/>
      <c r="J57" s="897"/>
      <c r="K57" s="904"/>
    </row>
    <row r="58" spans="1:11" ht="14.25">
      <c r="A58" s="669"/>
      <c r="B58" s="669"/>
      <c r="C58" s="642" t="s">
        <v>451</v>
      </c>
      <c r="D58" s="884">
        <f>'IF2'!C11</f>
        <v>0</v>
      </c>
      <c r="E58" s="60"/>
      <c r="F58" s="650"/>
      <c r="I58" s="902"/>
      <c r="J58" s="897"/>
      <c r="K58" s="904"/>
    </row>
    <row r="59" spans="1:11" ht="14.25">
      <c r="A59" s="669"/>
      <c r="B59" s="669"/>
      <c r="C59" s="642" t="s">
        <v>452</v>
      </c>
      <c r="D59" s="884">
        <f>'IF2'!C12</f>
        <v>0</v>
      </c>
      <c r="E59" s="60"/>
      <c r="F59" s="650"/>
      <c r="I59" s="902"/>
      <c r="J59" s="897"/>
      <c r="K59" s="904"/>
    </row>
    <row r="60" spans="1:11" ht="14.25">
      <c r="A60" s="669"/>
      <c r="B60" s="669"/>
      <c r="C60" s="642" t="s">
        <v>453</v>
      </c>
      <c r="D60" s="884">
        <f>'IF2'!C13</f>
        <v>0</v>
      </c>
      <c r="E60" s="60"/>
      <c r="F60" s="650"/>
      <c r="I60" s="902"/>
      <c r="J60" s="897"/>
      <c r="K60" s="904"/>
    </row>
    <row r="61" spans="1:11" ht="14.25">
      <c r="A61" s="669"/>
      <c r="B61" s="669"/>
      <c r="C61" s="642" t="s">
        <v>474</v>
      </c>
      <c r="D61" s="884">
        <f>'IF2'!C14</f>
        <v>0</v>
      </c>
      <c r="E61" s="60"/>
      <c r="F61" s="650"/>
      <c r="I61" s="902"/>
      <c r="J61" s="897"/>
      <c r="K61" s="904"/>
    </row>
    <row r="62" spans="1:11" ht="14.25">
      <c r="A62" s="669"/>
      <c r="B62" s="669"/>
      <c r="C62" s="642" t="s">
        <v>413</v>
      </c>
      <c r="D62" s="884">
        <f>'IF2'!C15</f>
        <v>0</v>
      </c>
      <c r="E62" s="60"/>
      <c r="F62" s="650"/>
      <c r="I62" s="902"/>
      <c r="J62" s="897"/>
      <c r="K62" s="904"/>
    </row>
    <row r="63" spans="1:11" ht="14.25">
      <c r="A63" s="669"/>
      <c r="B63" s="669"/>
      <c r="C63" s="636" t="s">
        <v>907</v>
      </c>
      <c r="D63" s="887">
        <f>'IF2'!C19-SUM('IF2'!C17:C18)</f>
        <v>0</v>
      </c>
      <c r="E63" s="60"/>
      <c r="F63" s="650"/>
      <c r="I63" s="902"/>
      <c r="J63" s="897"/>
      <c r="K63" s="904"/>
    </row>
    <row r="64" spans="1:11" ht="14.25">
      <c r="A64" s="669"/>
      <c r="B64" s="669"/>
      <c r="C64" s="651"/>
      <c r="D64" s="639"/>
      <c r="E64" s="60"/>
      <c r="F64" s="650"/>
      <c r="I64" s="902"/>
      <c r="J64" s="897"/>
      <c r="K64" s="904"/>
    </row>
    <row r="65" spans="1:12" ht="14.25">
      <c r="A65" s="669"/>
      <c r="B65" s="669"/>
      <c r="C65" s="651" t="s">
        <v>908</v>
      </c>
      <c r="D65" s="639" t="e">
        <f>D38/$D$63</f>
        <v>#DIV/0!</v>
      </c>
      <c r="E65" s="60"/>
      <c r="F65" s="650"/>
      <c r="I65" s="902"/>
      <c r="J65" s="897"/>
      <c r="K65" s="904"/>
    </row>
    <row r="66" spans="1:12" ht="14.25">
      <c r="A66" s="669"/>
      <c r="B66" s="669"/>
      <c r="C66" s="651" t="s">
        <v>909</v>
      </c>
      <c r="D66" s="639" t="e">
        <f>D40/$D$63</f>
        <v>#DIV/0!</v>
      </c>
      <c r="E66" s="60"/>
      <c r="F66" s="650"/>
      <c r="I66" s="902"/>
      <c r="J66" s="897"/>
      <c r="K66" s="904"/>
    </row>
    <row r="67" spans="1:12" ht="14.25">
      <c r="A67" s="669"/>
      <c r="B67" s="669"/>
      <c r="C67" s="651" t="s">
        <v>910</v>
      </c>
      <c r="D67" s="639" t="e">
        <f>D43/$D$63</f>
        <v>#DIV/0!</v>
      </c>
      <c r="E67" s="60"/>
      <c r="F67" s="650"/>
      <c r="I67" s="902"/>
      <c r="J67" s="897"/>
      <c r="K67" s="904"/>
    </row>
    <row r="68" spans="1:12" ht="14.25">
      <c r="A68" s="58"/>
      <c r="B68" s="58"/>
      <c r="C68" s="58"/>
      <c r="D68" s="58"/>
      <c r="E68" s="58"/>
      <c r="I68" s="902"/>
      <c r="J68" s="897"/>
      <c r="K68" s="904"/>
    </row>
    <row r="69" spans="1:12" ht="14.25">
      <c r="A69" s="58"/>
      <c r="B69" s="58"/>
      <c r="C69" s="58"/>
      <c r="D69" s="58"/>
      <c r="E69" s="58"/>
      <c r="I69" s="902"/>
      <c r="J69" s="897"/>
      <c r="K69" s="904"/>
    </row>
    <row r="70" spans="1:12" ht="14.25">
      <c r="A70" s="645" t="s">
        <v>454</v>
      </c>
      <c r="B70" s="1214" t="s">
        <v>965</v>
      </c>
      <c r="C70" s="1214"/>
      <c r="D70" s="1214"/>
      <c r="E70" s="58"/>
      <c r="I70" s="902"/>
      <c r="J70" s="897"/>
      <c r="K70" s="904"/>
    </row>
    <row r="71" spans="1:12" ht="15" thickBot="1">
      <c r="A71" s="642"/>
      <c r="B71" s="642"/>
      <c r="C71" s="642"/>
      <c r="D71" s="642"/>
      <c r="E71" s="58"/>
      <c r="I71" s="902"/>
      <c r="J71" s="897"/>
      <c r="K71" s="904"/>
    </row>
    <row r="72" spans="1:12" ht="30" customHeight="1" thickBot="1">
      <c r="A72" s="642"/>
      <c r="B72" s="888" t="e">
        <f>IF(AND(D74="YES",D77="YES",D78="YES",D80="YES",D82="YES",D84="YES",D86="YES",D88="YES",D90="YES",D92="YES",D94="YES"),"YES","NO")</f>
        <v>#DIV/0!</v>
      </c>
      <c r="C72" s="642"/>
      <c r="D72" s="642"/>
      <c r="E72" s="58"/>
      <c r="I72" s="905" t="str">
        <f>IFERROR(IF(B72="","FALSE","TRUE"),"FALSE")</f>
        <v>FALSE</v>
      </c>
      <c r="J72" s="897"/>
      <c r="K72" s="904"/>
      <c r="L72" s="650"/>
    </row>
    <row r="73" spans="1:12" ht="14.25">
      <c r="A73" s="642"/>
      <c r="B73" s="642"/>
      <c r="C73" s="642"/>
      <c r="D73" s="642"/>
      <c r="E73" s="58"/>
      <c r="I73" s="902"/>
      <c r="J73" s="897"/>
      <c r="K73" s="904"/>
    </row>
    <row r="74" spans="1:12" ht="14.25">
      <c r="A74" s="642"/>
      <c r="B74" s="1213" t="s">
        <v>931</v>
      </c>
      <c r="C74" s="1213"/>
      <c r="D74" s="645" t="e">
        <f>IF('IF5 - THRESHOLDS REVIEW'!C5/C21&lt;1200000,"YES","NO")</f>
        <v>#DIV/0!</v>
      </c>
      <c r="E74" s="648"/>
      <c r="F74" s="648"/>
      <c r="G74" s="650"/>
      <c r="H74" s="650"/>
      <c r="I74" s="902"/>
      <c r="J74" s="907"/>
      <c r="K74" s="904"/>
    </row>
    <row r="75" spans="1:12" ht="14.25">
      <c r="A75" s="642"/>
      <c r="B75" s="652"/>
      <c r="C75" s="652"/>
      <c r="D75" s="645"/>
      <c r="E75" s="60"/>
      <c r="F75" s="650"/>
      <c r="G75" s="650"/>
      <c r="H75" s="650"/>
      <c r="I75" s="902"/>
      <c r="J75" s="907"/>
      <c r="K75" s="904"/>
    </row>
    <row r="76" spans="1:12" ht="14.25">
      <c r="A76" s="642"/>
      <c r="B76" s="1213" t="s">
        <v>932</v>
      </c>
      <c r="C76" s="1213"/>
      <c r="D76" s="645"/>
      <c r="E76" s="60"/>
      <c r="F76" s="650"/>
      <c r="G76" s="650"/>
      <c r="H76" s="650"/>
      <c r="I76" s="906"/>
      <c r="J76" s="907"/>
      <c r="K76" s="904"/>
    </row>
    <row r="77" spans="1:12" ht="14.25">
      <c r="A77" s="642"/>
      <c r="B77" s="1213" t="s">
        <v>455</v>
      </c>
      <c r="C77" s="1213"/>
      <c r="D77" s="645" t="e">
        <f>IF('IF5 - THRESHOLDS REVIEW'!C6/C21&lt;100000,"YES","NO")</f>
        <v>#DIV/0!</v>
      </c>
      <c r="E77" s="60"/>
      <c r="F77" s="650"/>
      <c r="G77" s="650"/>
      <c r="H77" s="650"/>
      <c r="I77" s="906"/>
      <c r="J77" s="907"/>
      <c r="K77" s="904"/>
    </row>
    <row r="78" spans="1:12" ht="14.25">
      <c r="A78" s="642"/>
      <c r="B78" s="1213" t="s">
        <v>456</v>
      </c>
      <c r="C78" s="1213"/>
      <c r="D78" s="645" t="e">
        <f>IF('IF5 - THRESHOLDS REVIEW'!C7/C21&lt;1000000,"YES","NO")</f>
        <v>#DIV/0!</v>
      </c>
      <c r="E78" s="60"/>
      <c r="F78" s="650"/>
      <c r="G78" s="650"/>
      <c r="H78" s="650"/>
      <c r="I78" s="906"/>
      <c r="J78" s="907"/>
      <c r="K78" s="904"/>
    </row>
    <row r="79" spans="1:12" ht="14.25">
      <c r="A79" s="642"/>
      <c r="B79" s="652"/>
      <c r="C79" s="652"/>
      <c r="D79" s="645"/>
      <c r="E79" s="60"/>
      <c r="F79" s="650"/>
      <c r="G79" s="650"/>
      <c r="H79" s="650"/>
      <c r="I79" s="906"/>
      <c r="J79" s="907"/>
      <c r="K79" s="904"/>
    </row>
    <row r="80" spans="1:12" ht="14.25">
      <c r="A80" s="642"/>
      <c r="B80" s="1213" t="s">
        <v>933</v>
      </c>
      <c r="C80" s="1213"/>
      <c r="D80" s="645" t="e">
        <f>IF('IF5 - THRESHOLDS REVIEW'!C8/C21=0,"YES","NO")</f>
        <v>#DIV/0!</v>
      </c>
      <c r="E80" s="60"/>
      <c r="F80" s="650"/>
      <c r="G80" s="650"/>
      <c r="H80" s="650"/>
      <c r="I80" s="906"/>
      <c r="J80" s="907"/>
      <c r="K80" s="904"/>
    </row>
    <row r="81" spans="1:11" ht="14.25">
      <c r="A81" s="642"/>
      <c r="B81" s="652"/>
      <c r="C81" s="652"/>
      <c r="D81" s="645"/>
      <c r="E81" s="60"/>
      <c r="F81" s="650"/>
      <c r="G81" s="650"/>
      <c r="H81" s="650"/>
      <c r="I81" s="906"/>
      <c r="J81" s="907"/>
      <c r="K81" s="904"/>
    </row>
    <row r="82" spans="1:11" ht="14.25">
      <c r="A82" s="642"/>
      <c r="B82" s="1213" t="s">
        <v>938</v>
      </c>
      <c r="C82" s="1213"/>
      <c r="D82" s="645" t="e">
        <f>IF('IF5 - THRESHOLDS REVIEW'!C9/C21=0,"YES","NO")</f>
        <v>#DIV/0!</v>
      </c>
      <c r="E82" s="60"/>
      <c r="F82" s="650"/>
      <c r="G82" s="650"/>
      <c r="H82" s="650"/>
      <c r="I82" s="906"/>
      <c r="J82" s="907"/>
      <c r="K82" s="904"/>
    </row>
    <row r="83" spans="1:11" ht="14.25">
      <c r="A83" s="642"/>
      <c r="B83" s="652"/>
      <c r="C83" s="652"/>
      <c r="D83" s="645"/>
      <c r="E83" s="60"/>
      <c r="F83" s="650"/>
      <c r="G83" s="650"/>
      <c r="H83" s="650"/>
      <c r="I83" s="906"/>
      <c r="J83" s="907"/>
      <c r="K83" s="904"/>
    </row>
    <row r="84" spans="1:11" ht="14.25">
      <c r="A84" s="642"/>
      <c r="B84" s="1213" t="s">
        <v>934</v>
      </c>
      <c r="C84" s="1213"/>
      <c r="D84" s="645" t="e">
        <f>IF('IF5 - THRESHOLDS REVIEW'!C10/C21=0,"YES","NO")</f>
        <v>#DIV/0!</v>
      </c>
      <c r="E84" s="60"/>
      <c r="F84" s="650"/>
      <c r="G84" s="650"/>
      <c r="H84" s="650"/>
      <c r="I84" s="906"/>
      <c r="J84" s="907"/>
      <c r="K84" s="904"/>
    </row>
    <row r="85" spans="1:11" ht="14.25">
      <c r="A85" s="642"/>
      <c r="B85" s="652"/>
      <c r="C85" s="652"/>
      <c r="D85" s="645"/>
      <c r="E85" s="60"/>
      <c r="F85" s="650"/>
      <c r="G85" s="650"/>
      <c r="H85" s="650"/>
      <c r="I85" s="906"/>
      <c r="J85" s="907"/>
      <c r="K85" s="904"/>
    </row>
    <row r="86" spans="1:11" ht="14.25">
      <c r="A86" s="642"/>
      <c r="B86" s="1213" t="s">
        <v>935</v>
      </c>
      <c r="C86" s="1213"/>
      <c r="D86" s="645" t="e">
        <f>IF('IF5 - THRESHOLDS REVIEW'!C11/C21=0,"YES","NO")</f>
        <v>#DIV/0!</v>
      </c>
      <c r="E86" s="60"/>
      <c r="F86" s="650"/>
      <c r="G86" s="650"/>
      <c r="H86" s="650"/>
      <c r="I86" s="906"/>
      <c r="J86" s="907"/>
      <c r="K86" s="904"/>
    </row>
    <row r="87" spans="1:11" ht="14.25">
      <c r="A87" s="642"/>
      <c r="B87" s="652"/>
      <c r="C87" s="652"/>
      <c r="D87" s="645"/>
      <c r="E87" s="60"/>
      <c r="F87" s="650"/>
      <c r="G87" s="650"/>
      <c r="H87" s="650"/>
      <c r="I87" s="906"/>
      <c r="J87" s="907"/>
      <c r="K87" s="904"/>
    </row>
    <row r="88" spans="1:11" ht="14.25">
      <c r="A88" s="642"/>
      <c r="B88" s="1213" t="s">
        <v>936</v>
      </c>
      <c r="C88" s="1213"/>
      <c r="D88" s="645" t="e">
        <f>IF('IF5 - THRESHOLDS REVIEW'!C12/C21=0,"YES","NO")</f>
        <v>#DIV/0!</v>
      </c>
      <c r="E88" s="60"/>
      <c r="F88" s="650"/>
      <c r="G88" s="650"/>
      <c r="H88" s="650"/>
      <c r="I88" s="906"/>
      <c r="J88" s="907"/>
      <c r="K88" s="904"/>
    </row>
    <row r="89" spans="1:11" ht="14.25">
      <c r="A89" s="642"/>
      <c r="B89" s="652"/>
      <c r="C89" s="652"/>
      <c r="D89" s="645"/>
      <c r="E89" s="60"/>
      <c r="F89" s="650"/>
      <c r="G89" s="650"/>
      <c r="H89" s="650"/>
      <c r="I89" s="906"/>
      <c r="J89" s="907"/>
      <c r="K89" s="904"/>
    </row>
    <row r="90" spans="1:11" ht="14.25">
      <c r="A90" s="642"/>
      <c r="B90" s="1213" t="s">
        <v>937</v>
      </c>
      <c r="C90" s="1213"/>
      <c r="D90" s="645" t="e">
        <f>IF('IF5 - THRESHOLDS REVIEW'!C13/C21=0,"YES","NO")</f>
        <v>#DIV/0!</v>
      </c>
      <c r="E90" s="60"/>
      <c r="F90" s="650"/>
      <c r="G90" s="650"/>
      <c r="H90" s="650"/>
      <c r="I90" s="906"/>
      <c r="J90" s="907"/>
      <c r="K90" s="904"/>
    </row>
    <row r="91" spans="1:11" ht="14.25">
      <c r="A91" s="642"/>
      <c r="B91" s="652"/>
      <c r="C91" s="652"/>
      <c r="D91" s="645"/>
      <c r="E91" s="60"/>
      <c r="F91" s="650"/>
      <c r="G91" s="650"/>
      <c r="H91" s="650"/>
      <c r="I91" s="906"/>
      <c r="J91" s="907"/>
      <c r="K91" s="904"/>
    </row>
    <row r="92" spans="1:11" ht="14.25">
      <c r="A92" s="642"/>
      <c r="B92" s="1213" t="s">
        <v>940</v>
      </c>
      <c r="C92" s="1213"/>
      <c r="D92" s="645" t="e">
        <f>IF('IF5 - THRESHOLDS REVIEW'!C14/C21&lt;100000,"YES","NO")</f>
        <v>#DIV/0!</v>
      </c>
      <c r="E92" s="60"/>
      <c r="F92" s="650"/>
      <c r="G92" s="650"/>
      <c r="H92" s="650"/>
      <c r="I92" s="906"/>
      <c r="J92" s="907"/>
      <c r="K92" s="904"/>
    </row>
    <row r="93" spans="1:11" ht="14.25">
      <c r="A93" s="642"/>
      <c r="B93" s="652"/>
      <c r="C93" s="652"/>
      <c r="D93" s="645"/>
      <c r="E93" s="60"/>
      <c r="F93" s="650"/>
      <c r="G93" s="650"/>
      <c r="H93" s="650"/>
      <c r="I93" s="906"/>
      <c r="J93" s="907"/>
      <c r="K93" s="904"/>
    </row>
    <row r="94" spans="1:11" ht="35.25" customHeight="1">
      <c r="A94" s="642"/>
      <c r="B94" s="1185" t="s">
        <v>457</v>
      </c>
      <c r="C94" s="1185"/>
      <c r="D94" s="645" t="e">
        <f>IF('IF5 - THRESHOLDS REVIEW'!C15/C21&lt;30000,"YES","NO")</f>
        <v>#DIV/0!</v>
      </c>
      <c r="E94" s="60"/>
      <c r="F94" s="650"/>
      <c r="G94" s="650"/>
      <c r="H94" s="650"/>
      <c r="I94" s="906"/>
      <c r="J94" s="907"/>
      <c r="K94" s="904"/>
    </row>
    <row r="95" spans="1:11" ht="35.25" customHeight="1">
      <c r="A95" s="874"/>
      <c r="B95" s="875"/>
      <c r="C95" s="875"/>
      <c r="D95" s="645"/>
      <c r="E95" s="60"/>
      <c r="F95" s="650"/>
      <c r="G95" s="650"/>
      <c r="H95" s="650"/>
      <c r="I95" s="906"/>
      <c r="J95" s="907"/>
      <c r="K95" s="904"/>
    </row>
    <row r="96" spans="1:11" ht="35.25" customHeight="1" thickBot="1">
      <c r="A96" s="874"/>
      <c r="B96" s="1207" t="s">
        <v>966</v>
      </c>
      <c r="C96" s="1207"/>
      <c r="D96" s="1207"/>
      <c r="E96" s="60"/>
      <c r="F96" s="650"/>
      <c r="G96" s="650"/>
      <c r="H96" s="650"/>
      <c r="I96" s="906"/>
      <c r="J96" s="907"/>
      <c r="K96" s="904"/>
    </row>
    <row r="97" spans="1:11" ht="35.25" customHeight="1" thickBot="1">
      <c r="A97" s="874"/>
      <c r="B97" s="1126"/>
      <c r="C97" s="875"/>
      <c r="D97" s="645"/>
      <c r="E97" s="60"/>
      <c r="F97" s="650"/>
      <c r="G97" s="650"/>
      <c r="H97" s="650"/>
      <c r="I97" s="905" t="b">
        <f>IF(B97="", FALSE, TRUE)</f>
        <v>0</v>
      </c>
      <c r="J97" s="907"/>
      <c r="K97" s="904"/>
    </row>
    <row r="98" spans="1:11" ht="14.25">
      <c r="A98" s="58"/>
      <c r="B98" s="58"/>
      <c r="C98" s="58"/>
      <c r="D98" s="58"/>
      <c r="E98" s="58"/>
      <c r="I98" s="902"/>
      <c r="J98" s="897"/>
      <c r="K98" s="904"/>
    </row>
    <row r="99" spans="1:11" ht="14.25">
      <c r="A99" s="58"/>
      <c r="B99" s="58"/>
      <c r="C99" s="58"/>
      <c r="D99" s="58"/>
      <c r="E99" s="58"/>
      <c r="I99" s="902"/>
      <c r="J99" s="897"/>
      <c r="K99" s="904"/>
    </row>
    <row r="100" spans="1:11" ht="44.25" customHeight="1">
      <c r="A100" s="645" t="s">
        <v>458</v>
      </c>
      <c r="B100" s="1185" t="s">
        <v>1024</v>
      </c>
      <c r="C100" s="1185"/>
      <c r="D100" s="1185"/>
      <c r="E100" s="58"/>
      <c r="I100" s="902"/>
      <c r="J100" s="897"/>
      <c r="K100" s="1161"/>
    </row>
    <row r="101" spans="1:11" ht="15" thickBot="1">
      <c r="A101" s="645"/>
      <c r="B101" s="642"/>
      <c r="C101" s="642"/>
      <c r="D101" s="642"/>
      <c r="E101" s="58"/>
      <c r="I101" s="902"/>
      <c r="J101" s="897"/>
      <c r="K101" s="904"/>
    </row>
    <row r="102" spans="1:11" ht="15" thickBot="1">
      <c r="A102" s="645"/>
      <c r="B102" s="888" t="str">
        <f>IFERROR(IF(D105&lt;D106, "YES, Complete actions taken to restore compliance below", "NO"), "")</f>
        <v/>
      </c>
      <c r="C102" s="642"/>
      <c r="D102" s="642"/>
      <c r="E102" s="58"/>
      <c r="I102" s="902"/>
      <c r="J102" s="897"/>
      <c r="K102" s="904"/>
    </row>
    <row r="103" spans="1:11" ht="14.25">
      <c r="A103" s="645"/>
      <c r="B103" s="642"/>
      <c r="C103" s="642"/>
      <c r="D103" s="642"/>
      <c r="E103" s="58"/>
      <c r="I103" s="902"/>
      <c r="J103" s="897"/>
      <c r="K103" s="904"/>
    </row>
    <row r="104" spans="1:11" ht="14.25">
      <c r="A104" s="645"/>
      <c r="B104" s="1186"/>
      <c r="C104" s="1184"/>
      <c r="D104" s="644" t="s">
        <v>459</v>
      </c>
      <c r="E104" s="58"/>
      <c r="I104" s="902"/>
      <c r="J104" s="897"/>
      <c r="K104" s="904"/>
    </row>
    <row r="105" spans="1:11" ht="14.25">
      <c r="A105" s="645"/>
      <c r="B105" s="1187" t="s">
        <v>460</v>
      </c>
      <c r="C105" s="1187"/>
      <c r="D105" s="1166" t="e">
        <f>D43/C21</f>
        <v>#DIV/0!</v>
      </c>
      <c r="I105" s="902"/>
      <c r="J105" s="897"/>
      <c r="K105" s="904"/>
    </row>
    <row r="106" spans="1:11" ht="14.25">
      <c r="A106" s="645"/>
      <c r="B106" s="1187" t="s">
        <v>1026</v>
      </c>
      <c r="C106" s="1187"/>
      <c r="D106" s="1167" t="e">
        <f>D63/C21</f>
        <v>#DIV/0!</v>
      </c>
      <c r="I106" s="902"/>
      <c r="J106" s="897"/>
      <c r="K106" s="904"/>
    </row>
    <row r="107" spans="1:11" ht="59.25" customHeight="1">
      <c r="A107" s="645"/>
      <c r="B107" s="1188" t="s">
        <v>1025</v>
      </c>
      <c r="C107" s="1189"/>
      <c r="D107" s="1190"/>
      <c r="E107" s="58"/>
      <c r="I107" s="902"/>
      <c r="J107" s="897"/>
      <c r="K107" s="1162"/>
    </row>
    <row r="108" spans="1:11" ht="40.5" customHeight="1">
      <c r="A108" s="645"/>
      <c r="B108" s="1191"/>
      <c r="C108" s="1192"/>
      <c r="D108" s="1193"/>
      <c r="E108" s="58"/>
      <c r="I108" s="905" t="b">
        <f>IF(B102="NO", TRUE, IF(B102="", FALSE, IF(B102="YES, Complete actions taken to restore compliance below", IF(B108="", FALSE, TRUE))))</f>
        <v>0</v>
      </c>
      <c r="J108" s="897"/>
      <c r="K108" s="904"/>
    </row>
    <row r="109" spans="1:11" ht="14.25">
      <c r="A109" s="649"/>
      <c r="B109" s="58"/>
      <c r="C109" s="58"/>
      <c r="D109" s="58"/>
      <c r="E109" s="58"/>
      <c r="I109" s="902"/>
      <c r="J109" s="897"/>
      <c r="K109" s="904"/>
    </row>
    <row r="110" spans="1:11" ht="14.25">
      <c r="A110" s="649"/>
      <c r="B110" s="58"/>
      <c r="C110" s="58"/>
      <c r="D110" s="58"/>
      <c r="E110" s="58"/>
      <c r="I110" s="902"/>
      <c r="J110" s="897"/>
      <c r="K110" s="904"/>
    </row>
    <row r="111" spans="1:11" ht="14.25">
      <c r="A111" s="645" t="s">
        <v>461</v>
      </c>
      <c r="B111" s="1194" t="s">
        <v>941</v>
      </c>
      <c r="C111" s="1194"/>
      <c r="D111" s="1194"/>
      <c r="E111" s="58"/>
      <c r="I111" s="902"/>
      <c r="J111" s="897"/>
      <c r="K111" s="904"/>
    </row>
    <row r="112" spans="1:11" ht="14.25">
      <c r="A112" s="645"/>
      <c r="B112" s="642"/>
      <c r="C112" s="642"/>
      <c r="D112" s="642"/>
      <c r="E112" s="58"/>
      <c r="I112" s="902"/>
      <c r="J112" s="897"/>
      <c r="K112" s="904"/>
    </row>
    <row r="113" spans="1:11" ht="14.25">
      <c r="A113" s="645"/>
      <c r="B113" s="651" t="s">
        <v>136</v>
      </c>
      <c r="C113" s="642"/>
      <c r="D113" s="653">
        <v>0.56000000000000005</v>
      </c>
      <c r="E113" s="58"/>
      <c r="I113" s="902"/>
      <c r="J113" s="897"/>
      <c r="K113" s="904"/>
    </row>
    <row r="114" spans="1:11" ht="14.25">
      <c r="A114" s="645"/>
      <c r="B114" s="651" t="s">
        <v>138</v>
      </c>
      <c r="C114" s="642"/>
      <c r="D114" s="653">
        <v>0.75</v>
      </c>
      <c r="E114" s="58"/>
      <c r="I114" s="902"/>
      <c r="J114" s="897"/>
      <c r="K114" s="904"/>
    </row>
    <row r="115" spans="1:11" ht="14.25">
      <c r="A115" s="645"/>
      <c r="B115" s="651" t="s">
        <v>924</v>
      </c>
      <c r="C115" s="642"/>
      <c r="D115" s="653">
        <v>1</v>
      </c>
      <c r="E115" s="58"/>
      <c r="I115" s="902"/>
      <c r="J115" s="897"/>
      <c r="K115" s="904"/>
    </row>
    <row r="116" spans="1:11" ht="14.25">
      <c r="A116" s="645"/>
      <c r="B116" s="642"/>
      <c r="C116" s="642"/>
      <c r="D116" s="642"/>
      <c r="E116" s="58"/>
      <c r="I116" s="902"/>
      <c r="J116" s="897"/>
      <c r="K116" s="904"/>
    </row>
    <row r="117" spans="1:11" ht="14.25">
      <c r="A117" s="645"/>
      <c r="B117" s="702" t="s">
        <v>925</v>
      </c>
      <c r="C117" s="642"/>
      <c r="D117" s="642"/>
      <c r="E117" s="58"/>
      <c r="I117" s="902"/>
      <c r="J117" s="897"/>
      <c r="K117" s="904"/>
    </row>
    <row r="118" spans="1:11" ht="15" thickBot="1">
      <c r="A118" s="645"/>
      <c r="B118" s="642"/>
      <c r="C118" s="642"/>
      <c r="D118" s="642"/>
      <c r="E118" s="58"/>
      <c r="I118" s="902"/>
      <c r="J118" s="897"/>
      <c r="K118" s="904"/>
    </row>
    <row r="119" spans="1:11" ht="15" thickBot="1">
      <c r="A119" s="645"/>
      <c r="B119" s="888" t="str">
        <f>IFERROR(IF(OR(D113&gt;D65,D114&gt;D66,D115&gt;D67),"YES, Complete actions taken to restore compliance below","NO"), "")</f>
        <v/>
      </c>
      <c r="C119" s="642"/>
      <c r="D119" s="642"/>
      <c r="E119" s="58"/>
      <c r="I119" s="902"/>
      <c r="J119" s="897"/>
      <c r="K119" s="904"/>
    </row>
    <row r="120" spans="1:11" ht="14.25">
      <c r="A120" s="645"/>
      <c r="B120" s="642"/>
      <c r="C120" s="642"/>
      <c r="D120" s="642"/>
      <c r="E120" s="58"/>
      <c r="I120" s="902"/>
      <c r="J120" s="897"/>
      <c r="K120" s="904"/>
    </row>
    <row r="121" spans="1:11" ht="60.75" customHeight="1">
      <c r="A121" s="645"/>
      <c r="B121" s="1188" t="s">
        <v>988</v>
      </c>
      <c r="C121" s="1189"/>
      <c r="D121" s="1190"/>
      <c r="E121" s="58"/>
      <c r="I121" s="902"/>
      <c r="J121" s="897"/>
      <c r="K121" s="904"/>
    </row>
    <row r="122" spans="1:11" ht="40.5" customHeight="1">
      <c r="A122" s="645"/>
      <c r="B122" s="1191"/>
      <c r="C122" s="1192"/>
      <c r="D122" s="1193"/>
      <c r="E122" s="58"/>
      <c r="I122" s="908" t="b">
        <f>IF(B119="NO", TRUE, IF(B119="", FALSE, IF(B119="YES, Complete actions taken to restore compliance below", IF(B122="", FALSE, TRUE))))</f>
        <v>0</v>
      </c>
      <c r="J122" s="897"/>
      <c r="K122" s="904"/>
    </row>
    <row r="123" spans="1:11" ht="14.25">
      <c r="A123" s="649"/>
      <c r="B123" s="58"/>
      <c r="C123" s="58"/>
      <c r="D123" s="58"/>
      <c r="E123" s="58"/>
      <c r="I123" s="902"/>
      <c r="J123" s="897"/>
      <c r="K123" s="904"/>
    </row>
    <row r="124" spans="1:11" ht="14.25">
      <c r="A124" s="649"/>
      <c r="B124" s="58"/>
      <c r="C124" s="58"/>
      <c r="D124" s="58"/>
      <c r="E124" s="58"/>
      <c r="I124" s="902"/>
      <c r="J124" s="897"/>
      <c r="K124" s="904"/>
    </row>
    <row r="125" spans="1:11" ht="71.45" customHeight="1">
      <c r="A125" s="645" t="s">
        <v>462</v>
      </c>
      <c r="B125" s="1207" t="s">
        <v>926</v>
      </c>
      <c r="C125" s="1196"/>
      <c r="D125" s="1196"/>
      <c r="E125" s="58"/>
      <c r="I125" s="902"/>
      <c r="J125" s="897"/>
      <c r="K125" s="904"/>
    </row>
    <row r="126" spans="1:11" ht="15" thickBot="1">
      <c r="A126" s="645"/>
      <c r="B126" s="642"/>
      <c r="C126" s="642"/>
      <c r="D126" s="642"/>
      <c r="E126" s="58"/>
      <c r="I126" s="902"/>
      <c r="J126" s="897"/>
      <c r="K126" s="904"/>
    </row>
    <row r="127" spans="1:11" ht="15" thickBot="1">
      <c r="A127" s="645"/>
      <c r="B127" s="1127"/>
      <c r="C127" s="642"/>
      <c r="D127" s="642"/>
      <c r="E127" s="58"/>
      <c r="I127" s="908" t="b">
        <f>IF(B127="",FALSE,TRUE)</f>
        <v>0</v>
      </c>
      <c r="J127" s="897"/>
      <c r="K127" s="904" t="str">
        <f>IF(I127=FALSE, "Choose option from the drop down list","")</f>
        <v>Choose option from the drop down list</v>
      </c>
    </row>
    <row r="128" spans="1:11" ht="14.25">
      <c r="A128" s="649"/>
      <c r="B128" s="58"/>
      <c r="C128" s="58"/>
      <c r="D128" s="58"/>
      <c r="E128" s="58"/>
      <c r="I128" s="902"/>
      <c r="J128" s="897"/>
      <c r="K128" s="904"/>
    </row>
    <row r="129" spans="1:11" ht="14.25">
      <c r="A129" s="649"/>
      <c r="B129" s="58"/>
      <c r="C129" s="58"/>
      <c r="D129" s="58"/>
      <c r="E129" s="58"/>
      <c r="I129" s="902"/>
      <c r="J129" s="897"/>
      <c r="K129" s="904"/>
    </row>
    <row r="130" spans="1:11" ht="57.95" customHeight="1">
      <c r="A130" s="645" t="s">
        <v>465</v>
      </c>
      <c r="B130" s="1195" t="s">
        <v>944</v>
      </c>
      <c r="C130" s="1195"/>
      <c r="D130" s="1195"/>
      <c r="E130" s="58"/>
      <c r="I130" s="902"/>
      <c r="J130" s="897"/>
      <c r="K130" s="904"/>
    </row>
    <row r="131" spans="1:11" ht="15" thickBot="1">
      <c r="A131" s="645"/>
      <c r="B131" s="642"/>
      <c r="C131" s="642"/>
      <c r="D131" s="642"/>
      <c r="E131" s="58"/>
      <c r="I131" s="902"/>
      <c r="J131" s="897"/>
      <c r="K131" s="904"/>
    </row>
    <row r="132" spans="1:11" ht="26.45" customHeight="1" thickBot="1">
      <c r="A132" s="645"/>
      <c r="B132" s="1127"/>
      <c r="C132" s="642"/>
      <c r="D132" s="642"/>
      <c r="E132" s="58"/>
      <c r="I132" s="908" t="b">
        <f>IF(B132="",FALSE,TRUE)</f>
        <v>0</v>
      </c>
      <c r="J132" s="909"/>
      <c r="K132" s="904" t="str">
        <f>IF(I132=FALSE, "Choose option from the drop down list","")</f>
        <v>Choose option from the drop down list</v>
      </c>
    </row>
    <row r="133" spans="1:11" ht="14.25">
      <c r="A133" s="645"/>
      <c r="B133" s="642"/>
      <c r="C133" s="642"/>
      <c r="D133" s="642"/>
      <c r="E133" s="58"/>
      <c r="I133" s="902"/>
      <c r="J133" s="897"/>
      <c r="K133" s="904"/>
    </row>
    <row r="134" spans="1:11" ht="30" customHeight="1">
      <c r="A134" s="645"/>
      <c r="B134" s="1199" t="str">
        <f>IF(B132="YES","Complete CCR (34.02) tab and, where relevant/applicable, CVA (25.00) tab, in addition to IF 06.11 Template within IF6 tab","Do not complete CCR (34.02) tab or CVA tab (25.00)")</f>
        <v>Do not complete CCR (34.02) tab or CVA tab (25.00)</v>
      </c>
      <c r="C134" s="1200"/>
      <c r="D134" s="1201"/>
      <c r="E134" s="58"/>
      <c r="I134" s="910" t="s">
        <v>982</v>
      </c>
      <c r="J134" s="903"/>
      <c r="K134" s="904"/>
    </row>
    <row r="135" spans="1:11" ht="14.25">
      <c r="A135" s="649"/>
      <c r="B135" s="58"/>
      <c r="C135" s="58"/>
      <c r="D135" s="58"/>
      <c r="E135" s="58"/>
      <c r="I135" s="902"/>
      <c r="J135" s="897"/>
      <c r="K135" s="904"/>
    </row>
    <row r="136" spans="1:11" ht="14.25">
      <c r="A136" s="649"/>
      <c r="B136" s="58"/>
      <c r="C136" s="58"/>
      <c r="D136" s="58"/>
      <c r="E136" s="58"/>
      <c r="I136" s="902"/>
      <c r="J136" s="897"/>
      <c r="K136" s="904"/>
    </row>
    <row r="137" spans="1:11" ht="14.25">
      <c r="A137" s="645" t="s">
        <v>896</v>
      </c>
      <c r="B137" s="651" t="s">
        <v>946</v>
      </c>
      <c r="C137" s="697"/>
      <c r="D137" s="697"/>
      <c r="E137" s="58"/>
      <c r="I137" s="902"/>
      <c r="J137" s="897"/>
      <c r="K137" s="904"/>
    </row>
    <row r="138" spans="1:11" ht="15" thickBot="1">
      <c r="A138" s="645"/>
      <c r="B138" s="697"/>
      <c r="C138" s="697"/>
      <c r="D138" s="697"/>
      <c r="E138" s="58"/>
      <c r="I138" s="902"/>
      <c r="J138" s="897"/>
      <c r="K138" s="904"/>
    </row>
    <row r="139" spans="1:11" ht="15" thickBot="1">
      <c r="A139" s="645"/>
      <c r="B139" s="1127"/>
      <c r="C139" s="697"/>
      <c r="D139" s="697"/>
      <c r="E139" s="58"/>
      <c r="I139" s="908" t="b">
        <f>IF(B139="",FALSE,TRUE)</f>
        <v>0</v>
      </c>
      <c r="J139" s="897"/>
      <c r="K139" s="904" t="str">
        <f>IF(I139=FALSE, "Choose option from the drop down list","")</f>
        <v>Choose option from the drop down list</v>
      </c>
    </row>
    <row r="140" spans="1:11" ht="14.25">
      <c r="A140" s="645"/>
      <c r="B140" s="697"/>
      <c r="C140" s="697"/>
      <c r="D140" s="697"/>
      <c r="E140" s="58"/>
      <c r="I140" s="902"/>
      <c r="J140" s="897"/>
      <c r="K140" s="904"/>
    </row>
    <row r="141" spans="1:11" ht="14.25">
      <c r="A141" s="649"/>
      <c r="B141" s="58"/>
      <c r="C141" s="58"/>
      <c r="D141" s="58"/>
      <c r="E141" s="58"/>
      <c r="I141" s="902"/>
      <c r="J141" s="897"/>
      <c r="K141" s="904"/>
    </row>
    <row r="142" spans="1:11" ht="14.25">
      <c r="A142" s="649"/>
      <c r="B142" s="58"/>
      <c r="C142" s="58"/>
      <c r="D142" s="58"/>
      <c r="E142" s="58"/>
      <c r="I142" s="902"/>
      <c r="J142" s="897"/>
      <c r="K142" s="904"/>
    </row>
    <row r="143" spans="1:11" ht="14.25">
      <c r="A143" s="645" t="s">
        <v>897</v>
      </c>
      <c r="B143" s="651" t="s">
        <v>943</v>
      </c>
      <c r="C143" s="642"/>
      <c r="D143" s="642"/>
      <c r="E143" s="58"/>
      <c r="I143" s="902"/>
      <c r="J143" s="897"/>
      <c r="K143" s="904"/>
    </row>
    <row r="144" spans="1:11" ht="15" thickBot="1">
      <c r="A144" s="645"/>
      <c r="B144" s="642"/>
      <c r="C144" s="642"/>
      <c r="D144" s="642"/>
      <c r="E144" s="58"/>
      <c r="I144" s="902"/>
      <c r="J144" s="897"/>
      <c r="K144" s="904"/>
    </row>
    <row r="145" spans="1:11" ht="15" thickBot="1">
      <c r="A145" s="645"/>
      <c r="B145" s="1127"/>
      <c r="C145" s="642"/>
      <c r="D145" s="642"/>
      <c r="E145" s="58"/>
      <c r="I145" s="908" t="b">
        <f>IF(B145="",FALSE,TRUE)</f>
        <v>0</v>
      </c>
      <c r="J145" s="897"/>
      <c r="K145" s="904" t="str">
        <f>IF(I145=FALSE, "Choose option from the drop down list","")</f>
        <v>Choose option from the drop down list</v>
      </c>
    </row>
    <row r="146" spans="1:11" ht="14.25">
      <c r="A146" s="645"/>
      <c r="B146" s="642"/>
      <c r="C146" s="642"/>
      <c r="D146" s="642"/>
      <c r="E146" s="58"/>
      <c r="I146" s="902"/>
      <c r="J146" s="897"/>
      <c r="K146" s="904"/>
    </row>
    <row r="147" spans="1:11" ht="14.25">
      <c r="A147" s="649"/>
      <c r="B147" s="58"/>
      <c r="C147" s="58"/>
      <c r="D147" s="58"/>
      <c r="E147" s="58"/>
      <c r="I147" s="902"/>
      <c r="J147" s="897"/>
      <c r="K147" s="904"/>
    </row>
    <row r="148" spans="1:11" ht="14.25">
      <c r="A148" s="649"/>
      <c r="B148" s="58"/>
      <c r="C148" s="58"/>
      <c r="D148" s="58"/>
      <c r="E148" s="58"/>
      <c r="I148" s="902"/>
      <c r="J148" s="897"/>
      <c r="K148" s="904"/>
    </row>
    <row r="149" spans="1:11" ht="39.75" customHeight="1">
      <c r="A149" s="645" t="s">
        <v>898</v>
      </c>
      <c r="B149" s="1195" t="s">
        <v>927</v>
      </c>
      <c r="C149" s="1196"/>
      <c r="D149" s="1196"/>
      <c r="E149" s="58"/>
      <c r="I149" s="902"/>
      <c r="J149" s="897"/>
      <c r="K149" s="904"/>
    </row>
    <row r="150" spans="1:11" ht="14.25">
      <c r="A150" s="645"/>
      <c r="B150" s="642"/>
      <c r="C150" s="642"/>
      <c r="D150" s="642"/>
      <c r="E150" s="58"/>
      <c r="I150" s="902"/>
      <c r="J150" s="897"/>
      <c r="K150" s="904"/>
    </row>
    <row r="151" spans="1:11" ht="14.25">
      <c r="A151" s="645"/>
      <c r="B151" s="651" t="s">
        <v>463</v>
      </c>
      <c r="C151" s="651"/>
      <c r="D151" s="883">
        <f>'IF9 - LIQ REQ'!C7+'IF9 - LIQ REQ'!C6</f>
        <v>0</v>
      </c>
      <c r="E151" s="58"/>
      <c r="I151" s="902"/>
      <c r="J151" s="897"/>
      <c r="K151" s="904"/>
    </row>
    <row r="152" spans="1:11" ht="14.25">
      <c r="A152" s="645"/>
      <c r="B152" s="651"/>
      <c r="C152" s="651"/>
      <c r="D152" s="651"/>
      <c r="E152" s="58"/>
      <c r="I152" s="902"/>
      <c r="J152" s="897"/>
      <c r="K152" s="904"/>
    </row>
    <row r="153" spans="1:11" ht="14.25">
      <c r="A153" s="645"/>
      <c r="B153" s="651" t="s">
        <v>464</v>
      </c>
      <c r="C153" s="651"/>
      <c r="D153" s="883">
        <f>'IF9 - LIQ REQ'!C5</f>
        <v>0</v>
      </c>
      <c r="E153" s="58"/>
      <c r="I153" s="902"/>
      <c r="J153" s="897"/>
      <c r="K153" s="904"/>
    </row>
    <row r="154" spans="1:11" ht="15" thickBot="1">
      <c r="A154" s="645"/>
      <c r="B154" s="651"/>
      <c r="C154" s="651"/>
      <c r="D154" s="651"/>
      <c r="E154" s="58"/>
      <c r="I154" s="902"/>
      <c r="J154" s="897"/>
      <c r="K154" s="904"/>
    </row>
    <row r="155" spans="1:11" ht="15" thickBot="1">
      <c r="A155" s="645"/>
      <c r="B155" s="651" t="s">
        <v>928</v>
      </c>
      <c r="C155" s="651"/>
      <c r="D155" s="1128" t="str">
        <f>IF(AND(D151=0,D153=0),"",IF(D151&gt;=D153,"Yes",IF(D151&lt;D153,"NO","N/A")))</f>
        <v/>
      </c>
      <c r="E155" s="58"/>
      <c r="I155" s="908" t="b">
        <f>IF(D155="",FALSE,TRUE)</f>
        <v>0</v>
      </c>
      <c r="J155" s="897"/>
      <c r="K155" s="904"/>
    </row>
    <row r="156" spans="1:11" ht="14.25">
      <c r="A156" s="645"/>
      <c r="B156" s="642"/>
      <c r="C156" s="642"/>
      <c r="D156" s="654"/>
      <c r="E156" s="58"/>
      <c r="I156" s="902"/>
      <c r="J156" s="897"/>
      <c r="K156" s="904"/>
    </row>
    <row r="157" spans="1:11" ht="14.25">
      <c r="A157" s="645"/>
      <c r="B157" s="1183" t="s">
        <v>979</v>
      </c>
      <c r="C157" s="1184"/>
      <c r="D157" s="640"/>
      <c r="E157" s="58"/>
      <c r="I157" s="902"/>
      <c r="J157" s="897"/>
      <c r="K157" s="904"/>
    </row>
    <row r="158" spans="1:11" ht="14.25">
      <c r="A158" s="645"/>
      <c r="B158" s="641"/>
      <c r="C158" s="636"/>
      <c r="D158" s="640"/>
      <c r="E158" s="58"/>
      <c r="I158" s="902"/>
      <c r="J158" s="897"/>
      <c r="K158" s="904"/>
    </row>
    <row r="159" spans="1:11" ht="54.75" customHeight="1" thickBot="1">
      <c r="A159" s="645"/>
      <c r="B159" s="1219" t="s">
        <v>977</v>
      </c>
      <c r="C159" s="1219"/>
      <c r="D159" s="1219"/>
      <c r="E159" s="58"/>
      <c r="I159" s="902"/>
      <c r="J159" s="897"/>
      <c r="K159" s="904"/>
    </row>
    <row r="160" spans="1:11" ht="40.5" customHeight="1" thickBot="1">
      <c r="A160" s="645"/>
      <c r="B160" s="1127"/>
      <c r="C160" s="882"/>
      <c r="D160" s="882"/>
      <c r="E160" s="58"/>
      <c r="I160" s="908" t="b">
        <f>IF(AND(D155="YES",B160="N/A"),TRUE,IF(AND(D155="NO",B160="YES"),TRUE,IF(AND(D155="NO",B160="NO"),TRUE,FALSE)))</f>
        <v>0</v>
      </c>
      <c r="J160" s="897"/>
      <c r="K160" s="904" t="str">
        <f>IF(I160=FALSE, "Choose option from the drop down list","")</f>
        <v>Choose option from the drop down list</v>
      </c>
    </row>
    <row r="161" spans="1:11" ht="14.25">
      <c r="A161" s="649"/>
      <c r="B161" s="58"/>
      <c r="C161" s="58"/>
      <c r="D161" s="58"/>
      <c r="E161" s="58"/>
      <c r="I161" s="902"/>
      <c r="J161" s="897"/>
      <c r="K161" s="904"/>
    </row>
    <row r="162" spans="1:11" ht="14.25">
      <c r="A162" s="649"/>
      <c r="B162" s="58"/>
      <c r="C162" s="58"/>
      <c r="D162" s="58"/>
      <c r="E162" s="58"/>
      <c r="I162" s="902"/>
      <c r="J162" s="897"/>
      <c r="K162" s="904"/>
    </row>
    <row r="163" spans="1:11" ht="50.1" customHeight="1">
      <c r="A163" s="645" t="s">
        <v>899</v>
      </c>
      <c r="B163" s="1196" t="s">
        <v>929</v>
      </c>
      <c r="C163" s="1196"/>
      <c r="D163" s="1196"/>
      <c r="E163" s="58"/>
      <c r="I163" s="902"/>
      <c r="J163" s="897"/>
      <c r="K163" s="904"/>
    </row>
    <row r="164" spans="1:11" ht="50.1" customHeight="1">
      <c r="A164" s="645"/>
      <c r="B164" s="1196"/>
      <c r="C164" s="1196"/>
      <c r="D164" s="1196"/>
      <c r="E164" s="58"/>
      <c r="I164" s="902"/>
      <c r="J164" s="897"/>
      <c r="K164" s="904"/>
    </row>
    <row r="165" spans="1:11" ht="50.1" customHeight="1">
      <c r="A165" s="645"/>
      <c r="B165" s="1196"/>
      <c r="C165" s="1196"/>
      <c r="D165" s="1196"/>
      <c r="E165" s="58"/>
      <c r="I165" s="902"/>
      <c r="J165" s="897"/>
      <c r="K165" s="904"/>
    </row>
    <row r="166" spans="1:11" ht="50.1" customHeight="1">
      <c r="A166" s="645"/>
      <c r="B166" s="1196"/>
      <c r="C166" s="1196"/>
      <c r="D166" s="1196"/>
      <c r="E166" s="58"/>
      <c r="I166" s="902"/>
      <c r="J166" s="897"/>
      <c r="K166" s="904"/>
    </row>
    <row r="167" spans="1:11" ht="15" thickBot="1">
      <c r="A167" s="645"/>
      <c r="B167" s="642"/>
      <c r="C167" s="642"/>
      <c r="D167" s="642"/>
      <c r="E167" s="58"/>
      <c r="I167" s="902"/>
      <c r="J167" s="897"/>
      <c r="K167" s="904"/>
    </row>
    <row r="168" spans="1:11" ht="15" thickBot="1">
      <c r="A168" s="645"/>
      <c r="B168" s="1127"/>
      <c r="C168" s="642"/>
      <c r="D168" s="642"/>
      <c r="E168" s="58"/>
      <c r="I168" s="908" t="b">
        <f>IF(B168="",FALSE,TRUE)</f>
        <v>0</v>
      </c>
      <c r="J168" s="897"/>
      <c r="K168" s="904" t="str">
        <f>IF(I168=FALSE, "Choose option from the drop down list","")</f>
        <v>Choose option from the drop down list</v>
      </c>
    </row>
    <row r="169" spans="1:11" ht="14.25">
      <c r="A169" s="645"/>
      <c r="B169" s="642"/>
      <c r="C169" s="642"/>
      <c r="D169" s="642"/>
      <c r="E169" s="58"/>
      <c r="I169" s="902"/>
      <c r="J169" s="897"/>
      <c r="K169" s="904"/>
    </row>
    <row r="170" spans="1:11" ht="42.75">
      <c r="A170" s="645"/>
      <c r="B170" s="642"/>
      <c r="C170" s="642"/>
      <c r="D170" s="667" t="s">
        <v>905</v>
      </c>
      <c r="E170" s="58"/>
      <c r="I170" s="902"/>
      <c r="J170" s="897"/>
      <c r="K170" s="904"/>
    </row>
    <row r="171" spans="1:11" ht="14.25">
      <c r="A171" s="645"/>
      <c r="B171" s="642"/>
      <c r="C171" s="642"/>
      <c r="D171" s="667"/>
      <c r="E171" s="58"/>
      <c r="I171" s="902"/>
      <c r="J171" s="897"/>
      <c r="K171" s="904"/>
    </row>
    <row r="172" spans="1:11" ht="30" customHeight="1">
      <c r="A172" s="645"/>
      <c r="B172" s="655" t="s">
        <v>900</v>
      </c>
      <c r="C172" s="656"/>
      <c r="D172" s="668"/>
      <c r="E172" s="58"/>
      <c r="I172" s="902"/>
      <c r="J172" s="903"/>
      <c r="K172" s="904"/>
    </row>
    <row r="173" spans="1:11" ht="30.75" customHeight="1">
      <c r="A173" s="645"/>
      <c r="B173" s="657" t="s">
        <v>930</v>
      </c>
      <c r="C173" s="658"/>
      <c r="D173" s="892" t="e">
        <f>D50/C21*D113</f>
        <v>#DIV/0!</v>
      </c>
      <c r="E173" s="60"/>
      <c r="F173" s="650"/>
      <c r="G173" s="650"/>
      <c r="H173" s="650"/>
      <c r="I173" s="902"/>
      <c r="J173" s="903"/>
      <c r="K173" s="904"/>
    </row>
    <row r="174" spans="1:11" ht="20.100000000000001" customHeight="1">
      <c r="A174" s="645"/>
      <c r="B174" s="659" t="s">
        <v>987</v>
      </c>
      <c r="C174" s="660"/>
      <c r="D174" s="666" t="e">
        <f>'IF2'!C17/C21</f>
        <v>#DIV/0!</v>
      </c>
      <c r="E174" s="60"/>
      <c r="F174" s="650"/>
      <c r="G174" s="650"/>
      <c r="H174" s="650"/>
      <c r="I174" s="902"/>
      <c r="J174" s="903"/>
      <c r="K174" s="904"/>
    </row>
    <row r="175" spans="1:11" ht="14.25">
      <c r="A175" s="645"/>
      <c r="B175" s="661" t="s">
        <v>983</v>
      </c>
      <c r="C175" s="891"/>
      <c r="D175" s="665">
        <f>IF(B168="Yes", IF((2%*(D50/C21))&gt;2000, (2%*(D50/C21)), 2000),0)</f>
        <v>0</v>
      </c>
      <c r="E175" s="60"/>
      <c r="F175" s="650"/>
      <c r="G175" s="650"/>
      <c r="H175" s="650"/>
      <c r="I175" s="1232"/>
      <c r="J175" s="1233"/>
      <c r="K175" s="1234"/>
    </row>
    <row r="176" spans="1:11" ht="30" customHeight="1">
      <c r="A176" s="645"/>
      <c r="B176" s="662" t="s">
        <v>901</v>
      </c>
      <c r="C176" s="660"/>
      <c r="D176" s="894" t="e">
        <f>SUM(D173:D175)</f>
        <v>#DIV/0!</v>
      </c>
      <c r="E176" s="60"/>
      <c r="F176" s="650"/>
      <c r="G176" s="650"/>
      <c r="H176" s="650"/>
      <c r="I176" s="902"/>
      <c r="J176" s="903"/>
      <c r="K176" s="904"/>
    </row>
    <row r="177" spans="1:11" ht="20.100000000000001" customHeight="1">
      <c r="A177" s="645"/>
      <c r="B177" s="656"/>
      <c r="C177" s="663"/>
      <c r="D177" s="895"/>
      <c r="E177" s="58"/>
      <c r="I177" s="902"/>
      <c r="J177" s="903"/>
      <c r="K177" s="904"/>
    </row>
    <row r="178" spans="1:11" ht="30" customHeight="1">
      <c r="A178" s="645"/>
      <c r="B178" s="664" t="s">
        <v>902</v>
      </c>
      <c r="C178" s="663"/>
      <c r="D178" s="896" t="e">
        <f>D38/C21</f>
        <v>#DIV/0!</v>
      </c>
      <c r="E178" s="58"/>
      <c r="I178" s="902"/>
      <c r="J178" s="903"/>
      <c r="K178" s="904"/>
    </row>
    <row r="179" spans="1:11" ht="20.100000000000001" customHeight="1">
      <c r="A179" s="645"/>
      <c r="B179" s="656"/>
      <c r="C179" s="663"/>
      <c r="D179" s="895"/>
      <c r="E179" s="58"/>
      <c r="I179" s="902"/>
      <c r="J179" s="903"/>
      <c r="K179" s="904"/>
    </row>
    <row r="180" spans="1:11" ht="30" customHeight="1">
      <c r="A180" s="645"/>
      <c r="B180" s="1224" t="s">
        <v>903</v>
      </c>
      <c r="C180" s="1224"/>
      <c r="D180" s="894" t="e">
        <f>IF(D178&lt;D176,(D176-D178),"No additional capital required")</f>
        <v>#DIV/0!</v>
      </c>
      <c r="E180" s="58"/>
      <c r="I180" s="902"/>
      <c r="J180" s="903"/>
      <c r="K180" s="904"/>
    </row>
    <row r="181" spans="1:11" ht="14.25">
      <c r="A181" s="645"/>
      <c r="B181" s="642"/>
      <c r="C181" s="642"/>
      <c r="D181" s="642"/>
      <c r="E181" s="58"/>
      <c r="I181" s="902"/>
      <c r="J181" s="903"/>
      <c r="K181" s="904"/>
    </row>
    <row r="182" spans="1:11" ht="14.25">
      <c r="A182" s="645"/>
      <c r="B182" s="642" t="s">
        <v>904</v>
      </c>
      <c r="C182" s="642"/>
      <c r="D182" s="642"/>
      <c r="E182" s="58"/>
      <c r="I182" s="902"/>
      <c r="J182" s="903"/>
      <c r="K182" s="904"/>
    </row>
    <row r="183" spans="1:11" ht="14.25">
      <c r="A183" s="645"/>
      <c r="B183" s="642"/>
      <c r="C183" s="642"/>
      <c r="D183" s="642"/>
      <c r="E183" s="58"/>
      <c r="I183" s="902"/>
      <c r="J183" s="897"/>
      <c r="K183" s="904"/>
    </row>
    <row r="184" spans="1:11" ht="57.75" customHeight="1">
      <c r="A184" s="645"/>
      <c r="B184" s="1225" t="s">
        <v>986</v>
      </c>
      <c r="C184" s="1226"/>
      <c r="D184" s="1227"/>
      <c r="E184" s="58"/>
      <c r="I184" s="902"/>
      <c r="J184" s="897"/>
      <c r="K184" s="904"/>
    </row>
    <row r="185" spans="1:11" ht="30" customHeight="1">
      <c r="A185" s="645"/>
      <c r="B185" s="1228"/>
      <c r="C185" s="1229"/>
      <c r="D185" s="1230"/>
      <c r="E185" s="58"/>
      <c r="I185" s="905" t="b">
        <f>IFERROR(IF(D180="No additional capital required", TRUE, IF((B185=""), FALSE, TRUE)),FALSE)</f>
        <v>0</v>
      </c>
      <c r="J185" s="897"/>
      <c r="K185" s="904"/>
    </row>
    <row r="186" spans="1:11" ht="14.25">
      <c r="A186" s="649"/>
      <c r="B186" s="58"/>
      <c r="C186" s="58"/>
      <c r="D186" s="58"/>
      <c r="E186" s="58"/>
      <c r="I186" s="902"/>
      <c r="J186" s="897"/>
      <c r="K186" s="904"/>
    </row>
    <row r="187" spans="1:11" ht="14.25">
      <c r="A187" s="649"/>
      <c r="B187" s="58"/>
      <c r="C187" s="58"/>
      <c r="D187" s="58"/>
      <c r="E187" s="58"/>
      <c r="I187" s="902"/>
      <c r="J187" s="897"/>
      <c r="K187" s="904"/>
    </row>
    <row r="188" spans="1:11" ht="14.25">
      <c r="A188" s="645" t="s">
        <v>945</v>
      </c>
      <c r="B188" s="1214" t="s">
        <v>466</v>
      </c>
      <c r="C188" s="1214"/>
      <c r="D188" s="1214"/>
      <c r="E188" s="58"/>
      <c r="I188" s="902"/>
      <c r="J188" s="897"/>
      <c r="K188" s="904"/>
    </row>
    <row r="189" spans="1:11" ht="15" thickBot="1">
      <c r="A189" s="642"/>
      <c r="B189" s="642"/>
      <c r="C189" s="642"/>
      <c r="D189" s="642"/>
      <c r="E189" s="58"/>
      <c r="I189" s="902"/>
      <c r="J189" s="897"/>
      <c r="K189" s="904"/>
    </row>
    <row r="190" spans="1:11" ht="15" thickBot="1">
      <c r="A190" s="642"/>
      <c r="B190" s="642" t="s">
        <v>467</v>
      </c>
      <c r="C190" s="643"/>
      <c r="D190" s="682" t="s">
        <v>978</v>
      </c>
      <c r="E190" s="58"/>
      <c r="I190" s="905" t="b">
        <f>IF(D190="",FALSE,IF(D190="NO",TRUE,IF(OR(D193="",D194="",D195="",D196="",D197=""),FALSE,TRUE)))</f>
        <v>0</v>
      </c>
      <c r="J190" s="897"/>
      <c r="K190" s="904" t="str">
        <f>IF(I190=FALSE, "Choose option from the drop down list","")</f>
        <v>Choose option from the drop down list</v>
      </c>
    </row>
    <row r="191" spans="1:11" ht="14.25">
      <c r="A191" s="642"/>
      <c r="B191" s="1183" t="s">
        <v>468</v>
      </c>
      <c r="C191" s="1184"/>
      <c r="D191" s="643"/>
      <c r="E191" s="58"/>
      <c r="I191" s="902"/>
      <c r="J191" s="897"/>
      <c r="K191" s="904"/>
    </row>
    <row r="192" spans="1:11" ht="14.25">
      <c r="A192" s="642"/>
      <c r="B192" s="642"/>
      <c r="C192" s="643"/>
      <c r="D192" s="644" t="s">
        <v>459</v>
      </c>
      <c r="E192" s="58"/>
      <c r="I192" s="902"/>
      <c r="J192" s="897"/>
      <c r="K192" s="904"/>
    </row>
    <row r="193" spans="1:11" ht="14.25">
      <c r="A193" s="642"/>
      <c r="B193" s="1220" t="s">
        <v>469</v>
      </c>
      <c r="C193" s="1221"/>
      <c r="D193" s="1163"/>
      <c r="E193" s="58"/>
      <c r="I193" s="902"/>
      <c r="J193" s="897"/>
      <c r="K193" s="904"/>
    </row>
    <row r="194" spans="1:11" ht="14.25">
      <c r="A194" s="642"/>
      <c r="B194" s="1222" t="s">
        <v>470</v>
      </c>
      <c r="C194" s="1223"/>
      <c r="D194" s="1164"/>
      <c r="E194" s="58"/>
      <c r="I194" s="902"/>
      <c r="J194" s="897"/>
      <c r="K194" s="904"/>
    </row>
    <row r="195" spans="1:11" ht="14.25">
      <c r="A195" s="642"/>
      <c r="B195" s="1235" t="s">
        <v>471</v>
      </c>
      <c r="C195" s="1236"/>
      <c r="D195" s="1165"/>
      <c r="E195" s="58"/>
      <c r="I195" s="902"/>
      <c r="J195" s="903"/>
      <c r="K195" s="904"/>
    </row>
    <row r="196" spans="1:11" ht="14.25">
      <c r="A196" s="642"/>
      <c r="B196" s="1222" t="s">
        <v>472</v>
      </c>
      <c r="C196" s="1223"/>
      <c r="D196" s="1129"/>
      <c r="E196" s="58"/>
      <c r="I196" s="902"/>
      <c r="J196" s="903"/>
      <c r="K196" s="904"/>
    </row>
    <row r="197" spans="1:11" ht="14.25">
      <c r="A197" s="642"/>
      <c r="B197" s="1222" t="s">
        <v>473</v>
      </c>
      <c r="C197" s="1223"/>
      <c r="D197" s="1129"/>
      <c r="E197" s="58"/>
      <c r="I197" s="911"/>
      <c r="J197" s="912"/>
      <c r="K197" s="913"/>
    </row>
    <row r="198" spans="1:11" ht="14.25">
      <c r="A198" s="58"/>
      <c r="B198" s="217"/>
      <c r="C198" s="217"/>
      <c r="D198" s="218"/>
      <c r="E198" s="58"/>
    </row>
    <row r="199" spans="1:11" ht="14.25">
      <c r="A199" s="58"/>
      <c r="B199" s="217"/>
      <c r="C199" s="217"/>
      <c r="D199" s="218"/>
      <c r="E199" s="58"/>
    </row>
    <row r="202" spans="1:11" ht="14.25">
      <c r="B202" s="703" t="s">
        <v>939</v>
      </c>
      <c r="C202" s="704"/>
    </row>
    <row r="203" spans="1:11" ht="37.5" customHeight="1">
      <c r="B203" s="1231" t="s">
        <v>955</v>
      </c>
      <c r="C203" s="1231"/>
      <c r="D203" s="1231"/>
    </row>
    <row r="205" spans="1:11" ht="36" customHeight="1"/>
  </sheetData>
  <sheetProtection algorithmName="SHA-512" hashValue="cVBtVGrIyE77wjzPJ8+JI5d8CLecQ6pGHClGI1d3ifJU5vZexWCfdrhB+ttOWSp+6Kf4wnCQ8zR5yynuw1a1Mw==" saltValue="GCmNukF80ofa/e5ZI1GPLg==" spinCount="100000" sheet="1" objects="1" scenarios="1"/>
  <mergeCells count="54">
    <mergeCell ref="B203:D203"/>
    <mergeCell ref="I175:K175"/>
    <mergeCell ref="B195:C195"/>
    <mergeCell ref="B196:C196"/>
    <mergeCell ref="B197:C197"/>
    <mergeCell ref="B159:D159"/>
    <mergeCell ref="B188:D188"/>
    <mergeCell ref="B191:C191"/>
    <mergeCell ref="B193:C193"/>
    <mergeCell ref="B194:C194"/>
    <mergeCell ref="B180:C180"/>
    <mergeCell ref="B184:D184"/>
    <mergeCell ref="B185:D185"/>
    <mergeCell ref="B163:D166"/>
    <mergeCell ref="I3:K3"/>
    <mergeCell ref="B92:C92"/>
    <mergeCell ref="B70:D70"/>
    <mergeCell ref="B74:C74"/>
    <mergeCell ref="B76:C76"/>
    <mergeCell ref="B77:C77"/>
    <mergeCell ref="B78:C78"/>
    <mergeCell ref="B80:C80"/>
    <mergeCell ref="B82:C82"/>
    <mergeCell ref="B84:C84"/>
    <mergeCell ref="B86:C86"/>
    <mergeCell ref="B88:C88"/>
    <mergeCell ref="B90:C90"/>
    <mergeCell ref="C7:D7"/>
    <mergeCell ref="C9:D9"/>
    <mergeCell ref="C11:D11"/>
    <mergeCell ref="C13:D13"/>
    <mergeCell ref="B134:D134"/>
    <mergeCell ref="B33:D33"/>
    <mergeCell ref="C15:D15"/>
    <mergeCell ref="C21:D21"/>
    <mergeCell ref="C30:D30"/>
    <mergeCell ref="B121:D121"/>
    <mergeCell ref="B122:D122"/>
    <mergeCell ref="B125:D125"/>
    <mergeCell ref="B130:D130"/>
    <mergeCell ref="C17:D17"/>
    <mergeCell ref="C19:D19"/>
    <mergeCell ref="B96:D96"/>
    <mergeCell ref="B31:D31"/>
    <mergeCell ref="B157:C157"/>
    <mergeCell ref="B94:C94"/>
    <mergeCell ref="B100:D100"/>
    <mergeCell ref="B104:C104"/>
    <mergeCell ref="B105:C105"/>
    <mergeCell ref="B106:C106"/>
    <mergeCell ref="B107:D107"/>
    <mergeCell ref="B108:D108"/>
    <mergeCell ref="B111:D111"/>
    <mergeCell ref="B149:D149"/>
  </mergeCells>
  <conditionalFormatting sqref="I7">
    <cfRule type="containsText" dxfId="53" priority="71" operator="containsText" text="true">
      <formula>NOT(ISERROR(SEARCH("true",I7)))</formula>
    </cfRule>
    <cfRule type="containsText" dxfId="52" priority="73" operator="containsText" text="false">
      <formula>NOT(ISERROR(SEARCH("false",I7)))</formula>
    </cfRule>
  </conditionalFormatting>
  <conditionalFormatting sqref="I9">
    <cfRule type="containsText" dxfId="51" priority="70" operator="containsText" text="true">
      <formula>NOT(ISERROR(SEARCH("true",I9)))</formula>
    </cfRule>
    <cfRule type="containsText" dxfId="50" priority="72" operator="containsText" text="false">
      <formula>NOT(ISERROR(SEARCH("false",I9)))</formula>
    </cfRule>
  </conditionalFormatting>
  <conditionalFormatting sqref="I11">
    <cfRule type="containsText" dxfId="49" priority="66" operator="containsText" text="true">
      <formula>NOT(ISERROR(SEARCH("true",I11)))</formula>
    </cfRule>
    <cfRule type="containsText" dxfId="48" priority="67" operator="containsText" text="false">
      <formula>NOT(ISERROR(SEARCH("false",I11)))</formula>
    </cfRule>
  </conditionalFormatting>
  <conditionalFormatting sqref="I13">
    <cfRule type="containsText" dxfId="47" priority="64" operator="containsText" text="true">
      <formula>NOT(ISERROR(SEARCH("true",I13)))</formula>
    </cfRule>
    <cfRule type="containsText" dxfId="46" priority="65" operator="containsText" text="false">
      <formula>NOT(ISERROR(SEARCH("false",I13)))</formula>
    </cfRule>
  </conditionalFormatting>
  <conditionalFormatting sqref="I15">
    <cfRule type="containsText" dxfId="45" priority="62" operator="containsText" text="true">
      <formula>NOT(ISERROR(SEARCH("true",I15)))</formula>
    </cfRule>
    <cfRule type="containsText" dxfId="44" priority="63" operator="containsText" text="false">
      <formula>NOT(ISERROR(SEARCH("false",I15)))</formula>
    </cfRule>
  </conditionalFormatting>
  <conditionalFormatting sqref="I21">
    <cfRule type="containsText" dxfId="43" priority="60" operator="containsText" text="true">
      <formula>NOT(ISERROR(SEARCH("true",I21)))</formula>
    </cfRule>
    <cfRule type="containsText" dxfId="42" priority="61" operator="containsText" text="false">
      <formula>NOT(ISERROR(SEARCH("false",I21)))</formula>
    </cfRule>
  </conditionalFormatting>
  <conditionalFormatting sqref="I24">
    <cfRule type="containsText" dxfId="41" priority="58" operator="containsText" text="true">
      <formula>NOT(ISERROR(SEARCH("true",I24)))</formula>
    </cfRule>
    <cfRule type="containsText" dxfId="40" priority="59" operator="containsText" text="false">
      <formula>NOT(ISERROR(SEARCH("false",I24)))</formula>
    </cfRule>
  </conditionalFormatting>
  <conditionalFormatting sqref="I26">
    <cfRule type="containsText" dxfId="39" priority="56" operator="containsText" text="true">
      <formula>NOT(ISERROR(SEARCH("true",I26)))</formula>
    </cfRule>
    <cfRule type="containsText" dxfId="38" priority="57" operator="containsText" text="false">
      <formula>NOT(ISERROR(SEARCH("false",I26)))</formula>
    </cfRule>
  </conditionalFormatting>
  <conditionalFormatting sqref="I28">
    <cfRule type="containsText" dxfId="37" priority="54" operator="containsText" text="true">
      <formula>NOT(ISERROR(SEARCH("true",I28)))</formula>
    </cfRule>
    <cfRule type="containsText" dxfId="36" priority="55" operator="containsText" text="false">
      <formula>NOT(ISERROR(SEARCH("false",I28)))</formula>
    </cfRule>
  </conditionalFormatting>
  <conditionalFormatting sqref="I30">
    <cfRule type="containsText" dxfId="35" priority="52" operator="containsText" text="true">
      <formula>NOT(ISERROR(SEARCH("true",I30)))</formula>
    </cfRule>
    <cfRule type="containsText" dxfId="34" priority="53" operator="containsText" text="false">
      <formula>NOT(ISERROR(SEARCH("false",I30)))</formula>
    </cfRule>
  </conditionalFormatting>
  <conditionalFormatting sqref="I108">
    <cfRule type="containsText" dxfId="33" priority="50" operator="containsText" text="true">
      <formula>NOT(ISERROR(SEARCH("true",I108)))</formula>
    </cfRule>
    <cfRule type="containsText" dxfId="32" priority="51" operator="containsText" text="false">
      <formula>NOT(ISERROR(SEARCH("false",I108)))</formula>
    </cfRule>
  </conditionalFormatting>
  <conditionalFormatting sqref="I122">
    <cfRule type="containsText" dxfId="31" priority="48" operator="containsText" text="true">
      <formula>NOT(ISERROR(SEARCH("true",I122)))</formula>
    </cfRule>
    <cfRule type="containsText" dxfId="30" priority="49" operator="containsText" text="false">
      <formula>NOT(ISERROR(SEARCH("false",I122)))</formula>
    </cfRule>
  </conditionalFormatting>
  <conditionalFormatting sqref="I127">
    <cfRule type="containsText" dxfId="29" priority="36" operator="containsText" text="true">
      <formula>NOT(ISERROR(SEARCH("true",I127)))</formula>
    </cfRule>
    <cfRule type="containsText" dxfId="28" priority="37" operator="containsText" text="false">
      <formula>NOT(ISERROR(SEARCH("false",I127)))</formula>
    </cfRule>
  </conditionalFormatting>
  <conditionalFormatting sqref="I190">
    <cfRule type="containsText" dxfId="27" priority="44" operator="containsText" text="true">
      <formula>NOT(ISERROR(SEARCH("true",I190)))</formula>
    </cfRule>
    <cfRule type="containsText" dxfId="26" priority="45" operator="containsText" text="false">
      <formula>NOT(ISERROR(SEARCH("false",I190)))</formula>
    </cfRule>
  </conditionalFormatting>
  <conditionalFormatting sqref="I72">
    <cfRule type="containsText" dxfId="25" priority="42" operator="containsText" text="true">
      <formula>NOT(ISERROR(SEARCH("true",I72)))</formula>
    </cfRule>
    <cfRule type="containsText" dxfId="24" priority="43" operator="containsText" text="false">
      <formula>NOT(ISERROR(SEARCH("false",I72)))</formula>
    </cfRule>
  </conditionalFormatting>
  <conditionalFormatting sqref="K5">
    <cfRule type="containsText" dxfId="23" priority="40" operator="containsText" text="validated ">
      <formula>NOT(ISERROR(SEARCH("validated ",K5)))</formula>
    </cfRule>
    <cfRule type="containsText" dxfId="22" priority="41" operator="containsText" text="NOT">
      <formula>NOT(ISERROR(SEARCH("NOT",K5)))</formula>
    </cfRule>
  </conditionalFormatting>
  <conditionalFormatting sqref="I185">
    <cfRule type="containsText" dxfId="21" priority="28" operator="containsText" text="true">
      <formula>NOT(ISERROR(SEARCH("true",I185)))</formula>
    </cfRule>
    <cfRule type="containsText" dxfId="20" priority="29" operator="containsText" text="false">
      <formula>NOT(ISERROR(SEARCH("false",I185)))</formula>
    </cfRule>
  </conditionalFormatting>
  <conditionalFormatting sqref="I17">
    <cfRule type="containsText" dxfId="19" priority="19" operator="containsText" text="true">
      <formula>NOT(ISERROR(SEARCH("true",I17)))</formula>
    </cfRule>
    <cfRule type="containsText" dxfId="18" priority="20" operator="containsText" text="false">
      <formula>NOT(ISERROR(SEARCH("false",I17)))</formula>
    </cfRule>
  </conditionalFormatting>
  <conditionalFormatting sqref="I19">
    <cfRule type="containsText" dxfId="17" priority="17" operator="containsText" text="true">
      <formula>NOT(ISERROR(SEARCH("true",I19)))</formula>
    </cfRule>
    <cfRule type="containsText" dxfId="16" priority="18" operator="containsText" text="false">
      <formula>NOT(ISERROR(SEARCH("false",I19)))</formula>
    </cfRule>
  </conditionalFormatting>
  <conditionalFormatting sqref="I97">
    <cfRule type="containsText" dxfId="15" priority="15" operator="containsText" text="true">
      <formula>NOT(ISERROR(SEARCH("true",I97)))</formula>
    </cfRule>
    <cfRule type="containsText" dxfId="14" priority="16" operator="containsText" text="false">
      <formula>NOT(ISERROR(SEARCH("false",I97)))</formula>
    </cfRule>
  </conditionalFormatting>
  <conditionalFormatting sqref="I155">
    <cfRule type="containsText" dxfId="13" priority="13" operator="containsText" text="true">
      <formula>NOT(ISERROR(SEARCH("true",I155)))</formula>
    </cfRule>
    <cfRule type="containsText" dxfId="12" priority="14" operator="containsText" text="false">
      <formula>NOT(ISERROR(SEARCH("false",I155)))</formula>
    </cfRule>
  </conditionalFormatting>
  <conditionalFormatting sqref="I160">
    <cfRule type="containsText" dxfId="11" priority="11" operator="containsText" text="true">
      <formula>NOT(ISERROR(SEARCH("true",I160)))</formula>
    </cfRule>
    <cfRule type="containsText" dxfId="10" priority="12" operator="containsText" text="false">
      <formula>NOT(ISERROR(SEARCH("false",I160)))</formula>
    </cfRule>
  </conditionalFormatting>
  <conditionalFormatting sqref="I145">
    <cfRule type="containsText" dxfId="9" priority="9" operator="containsText" text="true">
      <formula>NOT(ISERROR(SEARCH("true",I145)))</formula>
    </cfRule>
    <cfRule type="containsText" dxfId="8" priority="10" operator="containsText" text="false">
      <formula>NOT(ISERROR(SEARCH("false",I145)))</formula>
    </cfRule>
  </conditionalFormatting>
  <conditionalFormatting sqref="I132">
    <cfRule type="containsText" dxfId="7" priority="7" operator="containsText" text="true">
      <formula>NOT(ISERROR(SEARCH("true",I132)))</formula>
    </cfRule>
    <cfRule type="containsText" dxfId="6" priority="8" operator="containsText" text="false">
      <formula>NOT(ISERROR(SEARCH("false",I132)))</formula>
    </cfRule>
  </conditionalFormatting>
  <conditionalFormatting sqref="I139">
    <cfRule type="containsText" dxfId="5" priority="5" operator="containsText" text="true">
      <formula>NOT(ISERROR(SEARCH("true",I139)))</formula>
    </cfRule>
    <cfRule type="containsText" dxfId="4" priority="6" operator="containsText" text="false">
      <formula>NOT(ISERROR(SEARCH("false",I139)))</formula>
    </cfRule>
  </conditionalFormatting>
  <conditionalFormatting sqref="I168">
    <cfRule type="containsText" dxfId="3" priority="3" operator="containsText" text="true">
      <formula>NOT(ISERROR(SEARCH("true",I168)))</formula>
    </cfRule>
    <cfRule type="containsText" dxfId="2" priority="4" operator="containsText" text="false">
      <formula>NOT(ISERROR(SEARCH("false",I168)))</formula>
    </cfRule>
  </conditionalFormatting>
  <dataValidations count="11">
    <dataValidation type="list" allowBlank="1" showInputMessage="1" showErrorMessage="1" sqref="C11" xr:uid="{00000000-0002-0000-0000-000000000000}">
      <formula1>"EUR,USD,RUB,GBP,AUD,"</formula1>
    </dataValidation>
    <dataValidation type="list" allowBlank="1" showInputMessage="1" showErrorMessage="1" sqref="C13:D13" xr:uid="{00000000-0002-0000-0000-000001000000}">
      <formula1>"IFRS,UK Gaap,"</formula1>
    </dataValidation>
    <dataValidation type="date" operator="greaterThan" allowBlank="1" showInputMessage="1" showErrorMessage="1" sqref="D196:D197" xr:uid="{00000000-0002-0000-0000-000002000000}">
      <formula1>42736</formula1>
    </dataValidation>
    <dataValidation type="list" allowBlank="1" showInputMessage="1" showErrorMessage="1" sqref="C30:D30" xr:uid="{00000000-0002-0000-0000-000003000000}">
      <formula1>"75,150,750"</formula1>
    </dataValidation>
    <dataValidation showErrorMessage="1" prompt="Please select from the drop down list &quot;Yes&quot; or &quot;No&quot;. If &quot;Yes&quot; please complete the table below with details on the remedial actions to be in compliance and the deadline by which the CIF will comply with the limits." sqref="B102 B72 B97" xr:uid="{00000000-0002-0000-0000-000004000000}"/>
    <dataValidation type="list" showInputMessage="1" showErrorMessage="1" prompt="Please select from the drop down list &quot;Yes&quot; or &quot;No&quot;. If &quot;Yes&quot; please complete the table below. " sqref="D190" xr:uid="{00000000-0002-0000-0000-000005000000}">
      <formula1>"YES,NO"</formula1>
    </dataValidation>
    <dataValidation type="list" allowBlank="1" showInputMessage="1" showErrorMessage="1" sqref="B127 B132 B145 B139" xr:uid="{00000000-0002-0000-0000-000006000000}">
      <formula1>"YES,NO,"</formula1>
    </dataValidation>
    <dataValidation type="list" allowBlank="1" showInputMessage="1" showErrorMessage="1" sqref="B168" xr:uid="{00000000-0002-0000-0000-000007000000}">
      <formula1>"YES,NO,NOT APPLICABLE,"</formula1>
    </dataValidation>
    <dataValidation type="list" showInputMessage="1" showErrorMessage="1" prompt="Insert level of application" sqref="C15:D15" xr:uid="{00000000-0002-0000-0000-000008000000}">
      <formula1>"Solo,Consolidated,"</formula1>
    </dataValidation>
    <dataValidation type="list" showInputMessage="1" showErrorMessage="1" prompt="Insert level of application" sqref="C19:D19" xr:uid="{00000000-0002-0000-0000-000009000000}">
      <formula1>"Union Parent Investment Firm,Union Parent Investment Holding Company,Union Parent Mixed Financial Holding Company,N/A"</formula1>
    </dataValidation>
    <dataValidation type="list" allowBlank="1" showInputMessage="1" showErrorMessage="1" sqref="B160" xr:uid="{00000000-0002-0000-0000-00000A000000}">
      <formula1>"YES,NO,N/A"</formula1>
    </dataValidation>
  </dataValidations>
  <pageMargins left="0.7" right="0.7" top="0.75" bottom="0.75" header="0.3" footer="0.3"/>
  <pageSetup paperSize="9" orientation="portrait" horizontalDpi="1200" verticalDpi="1200" r:id="rId1"/>
  <ignoredErrors>
    <ignoredError sqref="D52 D53:D54 D65:D67 D74:D94" evalError="1"/>
    <ignoredError sqref="D155" unlocked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59999389629810485"/>
    <pageSetUpPr autoPageBreaks="0"/>
  </sheetPr>
  <dimension ref="A1:P75"/>
  <sheetViews>
    <sheetView showGridLines="0" topLeftCell="A10" zoomScaleNormal="100" workbookViewId="0">
      <selection activeCell="F49" sqref="F49"/>
    </sheetView>
  </sheetViews>
  <sheetFormatPr defaultColWidth="9" defaultRowHeight="15"/>
  <cols>
    <col min="1" max="1" width="2.75" style="154" customWidth="1"/>
    <col min="2" max="2" width="9.5" style="139" customWidth="1"/>
    <col min="3" max="3" width="10.75" style="139" bestFit="1" customWidth="1"/>
    <col min="4" max="4" width="14.125" style="139" customWidth="1"/>
    <col min="5" max="5" width="14.375" style="139" bestFit="1" customWidth="1"/>
    <col min="6" max="6" width="25.125" style="139" customWidth="1"/>
    <col min="7" max="7" width="17.125" style="139" customWidth="1"/>
    <col min="8" max="8" width="25.25" style="139" customWidth="1"/>
    <col min="9" max="9" width="18.5" style="139" customWidth="1"/>
    <col min="10" max="10" width="16" style="139" customWidth="1"/>
    <col min="11" max="11" width="9.5" style="139" customWidth="1"/>
    <col min="12" max="12" width="13.125" style="139" customWidth="1"/>
    <col min="13" max="13" width="17.5" style="139" customWidth="1"/>
    <col min="14" max="16384" width="9" style="139"/>
  </cols>
  <sheetData>
    <row r="1" spans="1:9" ht="18.75" customHeight="1">
      <c r="A1" s="149"/>
      <c r="B1" s="150" t="s">
        <v>397</v>
      </c>
      <c r="C1" s="151"/>
      <c r="D1" s="151"/>
      <c r="E1" s="151"/>
      <c r="F1" s="151"/>
      <c r="G1" s="152"/>
      <c r="I1" s="7"/>
    </row>
    <row r="2" spans="1:9" s="154" customFormat="1" ht="18.75" customHeight="1">
      <c r="A2" s="149"/>
      <c r="B2" s="149"/>
      <c r="C2" s="153"/>
      <c r="D2" s="153"/>
      <c r="E2" s="153"/>
      <c r="F2" s="153"/>
      <c r="I2" s="7"/>
    </row>
    <row r="3" spans="1:9" ht="15.75" thickBot="1">
      <c r="A3" s="153"/>
      <c r="B3" s="153"/>
      <c r="C3" s="153"/>
      <c r="D3" s="153"/>
      <c r="E3" s="153"/>
      <c r="F3" s="153"/>
      <c r="I3" s="7"/>
    </row>
    <row r="4" spans="1:9" s="140" customFormat="1" ht="19.5" customHeight="1" thickBot="1">
      <c r="A4" s="155"/>
      <c r="B4" s="156" t="s">
        <v>398</v>
      </c>
      <c r="C4" s="157"/>
      <c r="D4" s="157"/>
      <c r="E4" s="157"/>
      <c r="F4" s="157"/>
      <c r="G4" s="158"/>
    </row>
    <row r="5" spans="1:9" ht="15.75" thickBot="1">
      <c r="B5" s="159"/>
      <c r="C5" s="159"/>
      <c r="D5" s="159"/>
      <c r="E5" s="159"/>
      <c r="F5" s="159"/>
    </row>
    <row r="6" spans="1:9" ht="12.75" customHeight="1">
      <c r="B6" s="1298" t="s">
        <v>130</v>
      </c>
      <c r="C6" s="1299"/>
      <c r="D6" s="1299"/>
      <c r="E6" s="1300"/>
      <c r="F6" s="1280" t="s">
        <v>335</v>
      </c>
      <c r="G6" s="160"/>
    </row>
    <row r="7" spans="1:9" ht="45">
      <c r="B7" s="161" t="s">
        <v>235</v>
      </c>
      <c r="C7" s="698" t="s">
        <v>270</v>
      </c>
      <c r="D7" s="698" t="s">
        <v>87</v>
      </c>
      <c r="E7" s="698" t="s">
        <v>86</v>
      </c>
      <c r="F7" s="1289"/>
      <c r="G7" s="162" t="s">
        <v>42</v>
      </c>
    </row>
    <row r="8" spans="1:9">
      <c r="B8" s="163" t="s">
        <v>6</v>
      </c>
      <c r="C8" s="164" t="s">
        <v>7</v>
      </c>
      <c r="D8" s="146" t="s">
        <v>8</v>
      </c>
      <c r="E8" s="146" t="s">
        <v>9</v>
      </c>
      <c r="F8" s="146" t="s">
        <v>10</v>
      </c>
      <c r="G8" s="750" t="s">
        <v>11</v>
      </c>
    </row>
    <row r="9" spans="1:9">
      <c r="A9" s="202">
        <v>1</v>
      </c>
      <c r="B9" s="959"/>
      <c r="C9" s="1135"/>
      <c r="D9" s="963"/>
      <c r="E9" s="1133"/>
      <c r="F9" s="967"/>
      <c r="G9" s="751" t="e">
        <f>F9/SUM($F$9:$F$13)</f>
        <v>#DIV/0!</v>
      </c>
    </row>
    <row r="10" spans="1:9">
      <c r="A10" s="202">
        <v>2</v>
      </c>
      <c r="B10" s="960"/>
      <c r="C10" s="1130"/>
      <c r="D10" s="964"/>
      <c r="E10" s="1133"/>
      <c r="F10" s="968"/>
      <c r="G10" s="752" t="e">
        <f t="shared" ref="G10:G13" si="0">F10/SUM($F$9:$F$13)</f>
        <v>#DIV/0!</v>
      </c>
    </row>
    <row r="11" spans="1:9">
      <c r="A11" s="202">
        <v>3</v>
      </c>
      <c r="B11" s="961"/>
      <c r="C11" s="1136"/>
      <c r="D11" s="965"/>
      <c r="E11" s="1133"/>
      <c r="F11" s="969"/>
      <c r="G11" s="753" t="e">
        <f t="shared" si="0"/>
        <v>#DIV/0!</v>
      </c>
    </row>
    <row r="12" spans="1:9">
      <c r="A12" s="202">
        <v>4</v>
      </c>
      <c r="B12" s="960"/>
      <c r="C12" s="1130"/>
      <c r="D12" s="964"/>
      <c r="E12" s="1133"/>
      <c r="F12" s="968"/>
      <c r="G12" s="752" t="e">
        <f t="shared" si="0"/>
        <v>#DIV/0!</v>
      </c>
    </row>
    <row r="13" spans="1:9" ht="15.75" thickBot="1">
      <c r="A13" s="202">
        <v>5</v>
      </c>
      <c r="B13" s="962"/>
      <c r="C13" s="1132"/>
      <c r="D13" s="966"/>
      <c r="E13" s="1134"/>
      <c r="F13" s="970"/>
      <c r="G13" s="754" t="e">
        <f t="shared" si="0"/>
        <v>#DIV/0!</v>
      </c>
    </row>
    <row r="14" spans="1:9" s="147" customFormat="1">
      <c r="B14"/>
      <c r="C14"/>
      <c r="D14"/>
      <c r="E14"/>
      <c r="F14"/>
      <c r="G14"/>
      <c r="H14"/>
    </row>
    <row r="15" spans="1:9" s="147" customFormat="1" ht="15.75" thickBot="1">
      <c r="B15"/>
      <c r="C15"/>
      <c r="D15"/>
      <c r="E15"/>
      <c r="F15"/>
      <c r="G15"/>
      <c r="H15" s="139"/>
      <c r="I15" s="139"/>
    </row>
    <row r="16" spans="1:9" s="140" customFormat="1" ht="19.5" customHeight="1" thickBot="1">
      <c r="A16" s="155"/>
      <c r="B16" s="156" t="s">
        <v>1027</v>
      </c>
      <c r="C16" s="157"/>
      <c r="D16" s="157"/>
      <c r="E16" s="157"/>
      <c r="F16" s="157"/>
      <c r="G16" s="158"/>
      <c r="H16" s="139"/>
      <c r="I16" s="139"/>
    </row>
    <row r="17" spans="1:10" ht="15.75" thickBot="1">
      <c r="F17" s="147"/>
      <c r="G17" s="147"/>
      <c r="J17" s="147"/>
    </row>
    <row r="18" spans="1:10" ht="24" customHeight="1">
      <c r="B18" s="1290" t="s">
        <v>130</v>
      </c>
      <c r="C18" s="1301"/>
      <c r="D18" s="1301"/>
      <c r="E18" s="1302"/>
      <c r="F18" s="1290" t="s">
        <v>43</v>
      </c>
      <c r="G18" s="160"/>
      <c r="J18" s="147"/>
    </row>
    <row r="19" spans="1:10" ht="45">
      <c r="B19" s="167" t="s">
        <v>235</v>
      </c>
      <c r="C19" s="168" t="s">
        <v>270</v>
      </c>
      <c r="D19" s="168" t="s">
        <v>87</v>
      </c>
      <c r="E19" s="698" t="s">
        <v>86</v>
      </c>
      <c r="F19" s="1291"/>
      <c r="G19" s="162" t="s">
        <v>92</v>
      </c>
    </row>
    <row r="20" spans="1:10" s="147" customFormat="1">
      <c r="B20" s="163" t="s">
        <v>6</v>
      </c>
      <c r="C20" s="164" t="s">
        <v>7</v>
      </c>
      <c r="D20" s="146" t="s">
        <v>8</v>
      </c>
      <c r="E20" s="146" t="s">
        <v>9</v>
      </c>
      <c r="F20" s="146" t="s">
        <v>10</v>
      </c>
      <c r="G20" s="750" t="s">
        <v>11</v>
      </c>
      <c r="H20" s="139"/>
      <c r="I20" s="139"/>
    </row>
    <row r="21" spans="1:10">
      <c r="A21" s="202">
        <v>1</v>
      </c>
      <c r="B21" s="971"/>
      <c r="C21" s="1130"/>
      <c r="D21" s="972"/>
      <c r="E21" s="1133"/>
      <c r="F21" s="968"/>
      <c r="G21" s="751" t="e">
        <f>F21/SUM($F$21:$F$25)</f>
        <v>#DIV/0!</v>
      </c>
    </row>
    <row r="22" spans="1:10">
      <c r="A22" s="202">
        <v>2</v>
      </c>
      <c r="B22" s="960"/>
      <c r="C22" s="1130"/>
      <c r="D22" s="964"/>
      <c r="E22" s="1133"/>
      <c r="F22" s="968"/>
      <c r="G22" s="752" t="e">
        <f>F22/SUM($F$21:$F$25)</f>
        <v>#DIV/0!</v>
      </c>
    </row>
    <row r="23" spans="1:10">
      <c r="A23" s="202">
        <v>3</v>
      </c>
      <c r="B23" s="960"/>
      <c r="C23" s="1130"/>
      <c r="D23" s="964"/>
      <c r="E23" s="1133"/>
      <c r="F23" s="968"/>
      <c r="G23" s="753" t="e">
        <f>F23/SUM($F$21:$F$25)</f>
        <v>#DIV/0!</v>
      </c>
    </row>
    <row r="24" spans="1:10">
      <c r="A24" s="202">
        <v>4</v>
      </c>
      <c r="B24" s="960"/>
      <c r="C24" s="1130"/>
      <c r="D24" s="964"/>
      <c r="E24" s="1133"/>
      <c r="F24" s="968"/>
      <c r="G24" s="752" t="e">
        <f>F24/SUM($F$21:$F$25)</f>
        <v>#DIV/0!</v>
      </c>
    </row>
    <row r="25" spans="1:10" ht="15.75" thickBot="1">
      <c r="A25" s="202">
        <v>5</v>
      </c>
      <c r="B25" s="962"/>
      <c r="C25" s="1132"/>
      <c r="D25" s="966"/>
      <c r="E25" s="1134"/>
      <c r="F25" s="970"/>
      <c r="G25" s="754" t="e">
        <f>F25/SUM($F$21:$F$25)</f>
        <v>#DIV/0!</v>
      </c>
    </row>
    <row r="26" spans="1:10" s="154" customFormat="1">
      <c r="B26" s="147"/>
      <c r="C26" s="147"/>
      <c r="D26" s="166"/>
      <c r="E26" s="166"/>
      <c r="F26" s="147"/>
    </row>
    <row r="27" spans="1:10" s="154" customFormat="1" ht="15.75" thickBot="1">
      <c r="B27" s="147"/>
      <c r="C27" s="147"/>
      <c r="D27" s="166"/>
      <c r="E27" s="166"/>
      <c r="F27" s="147"/>
    </row>
    <row r="28" spans="1:10" s="140" customFormat="1" ht="19.5" customHeight="1" thickBot="1">
      <c r="A28" s="155"/>
      <c r="B28" s="156" t="s">
        <v>275</v>
      </c>
      <c r="C28" s="157"/>
      <c r="D28" s="157"/>
      <c r="E28" s="157"/>
      <c r="F28" s="157"/>
      <c r="G28" s="158"/>
      <c r="H28" s="170"/>
      <c r="I28" s="170"/>
    </row>
    <row r="29" spans="1:10" s="154" customFormat="1" ht="15.75" thickBot="1">
      <c r="B29" s="147"/>
      <c r="C29" s="147"/>
      <c r="D29" s="166"/>
      <c r="E29" s="166"/>
      <c r="F29" s="147"/>
      <c r="H29" s="170"/>
      <c r="I29" s="170"/>
    </row>
    <row r="30" spans="1:10" s="169" customFormat="1" ht="13.5" customHeight="1" thickBot="1">
      <c r="B30" s="1309" t="s">
        <v>350</v>
      </c>
      <c r="C30" s="1310"/>
      <c r="D30" s="1310"/>
      <c r="E30" s="1311"/>
      <c r="F30" s="1294" t="s">
        <v>375</v>
      </c>
      <c r="G30" s="1295"/>
      <c r="H30" s="170"/>
      <c r="I30" s="170"/>
    </row>
    <row r="31" spans="1:10" s="170" customFormat="1" ht="12" customHeight="1">
      <c r="A31" s="169"/>
      <c r="B31" s="1312" t="s">
        <v>235</v>
      </c>
      <c r="C31" s="1307" t="s">
        <v>270</v>
      </c>
      <c r="D31" s="1307" t="s">
        <v>87</v>
      </c>
      <c r="E31" s="1313" t="s">
        <v>86</v>
      </c>
      <c r="F31" s="1292" t="s">
        <v>357</v>
      </c>
      <c r="G31" s="1296" t="s">
        <v>358</v>
      </c>
    </row>
    <row r="32" spans="1:10" s="170" customFormat="1" ht="32.25" customHeight="1">
      <c r="A32" s="169"/>
      <c r="B32" s="1288"/>
      <c r="C32" s="1308"/>
      <c r="D32" s="1308"/>
      <c r="E32" s="1306"/>
      <c r="F32" s="1293"/>
      <c r="G32" s="1297"/>
    </row>
    <row r="33" spans="1:16" s="170" customFormat="1">
      <c r="A33" s="169"/>
      <c r="B33" s="171" t="s">
        <v>6</v>
      </c>
      <c r="C33" s="172" t="s">
        <v>7</v>
      </c>
      <c r="D33" s="172" t="s">
        <v>8</v>
      </c>
      <c r="E33" s="698" t="s">
        <v>9</v>
      </c>
      <c r="F33" s="171" t="s">
        <v>10</v>
      </c>
      <c r="G33" s="173" t="s">
        <v>11</v>
      </c>
    </row>
    <row r="34" spans="1:16" s="147" customFormat="1">
      <c r="A34" s="202">
        <v>1</v>
      </c>
      <c r="B34" s="971"/>
      <c r="C34" s="1130"/>
      <c r="D34" s="972"/>
      <c r="E34" s="1133"/>
      <c r="F34" s="968"/>
      <c r="G34" s="973"/>
      <c r="H34" s="170"/>
      <c r="I34" s="170"/>
    </row>
    <row r="35" spans="1:16" s="147" customFormat="1">
      <c r="A35" s="202">
        <v>2</v>
      </c>
      <c r="B35" s="971"/>
      <c r="C35" s="1130"/>
      <c r="D35" s="972"/>
      <c r="E35" s="1133"/>
      <c r="F35" s="968"/>
      <c r="G35" s="973"/>
      <c r="H35" s="170"/>
      <c r="I35" s="170"/>
    </row>
    <row r="36" spans="1:16" s="147" customFormat="1">
      <c r="A36" s="202">
        <v>3</v>
      </c>
      <c r="B36" s="971"/>
      <c r="C36" s="1130"/>
      <c r="D36" s="972"/>
      <c r="E36" s="1133"/>
      <c r="F36" s="968"/>
      <c r="G36" s="973"/>
      <c r="H36" s="170"/>
      <c r="I36" s="170"/>
    </row>
    <row r="37" spans="1:16" s="147" customFormat="1">
      <c r="A37" s="202">
        <v>4</v>
      </c>
      <c r="B37" s="971"/>
      <c r="C37" s="1130"/>
      <c r="D37" s="972"/>
      <c r="E37" s="1133"/>
      <c r="F37" s="968"/>
      <c r="G37" s="973"/>
      <c r="H37" s="170"/>
      <c r="I37" s="170"/>
    </row>
    <row r="38" spans="1:16" s="147" customFormat="1" ht="15.75" thickBot="1">
      <c r="A38" s="202">
        <v>5</v>
      </c>
      <c r="B38" s="962"/>
      <c r="C38" s="1132"/>
      <c r="D38" s="966"/>
      <c r="E38" s="1134"/>
      <c r="F38" s="970"/>
      <c r="G38" s="974"/>
      <c r="H38" s="170"/>
      <c r="I38" s="170"/>
    </row>
    <row r="39" spans="1:16" customFormat="1" ht="12.75"/>
    <row r="40" spans="1:16" s="147" customFormat="1" ht="15.75" thickBot="1"/>
    <row r="41" spans="1:16" s="140" customFormat="1" ht="19.5" customHeight="1" thickBot="1">
      <c r="A41" s="155"/>
      <c r="B41" s="156" t="s">
        <v>276</v>
      </c>
      <c r="C41" s="157"/>
      <c r="D41" s="157"/>
      <c r="E41" s="157"/>
      <c r="F41" s="157"/>
      <c r="G41" s="157"/>
      <c r="H41" s="157"/>
      <c r="I41" s="157"/>
      <c r="J41" s="157"/>
      <c r="K41" s="157"/>
      <c r="L41" s="158"/>
    </row>
    <row r="42" spans="1:16" s="147" customFormat="1" ht="15.75" thickBot="1"/>
    <row r="43" spans="1:16" s="147" customFormat="1" ht="15" customHeight="1">
      <c r="B43" s="1290" t="s">
        <v>129</v>
      </c>
      <c r="C43" s="1301"/>
      <c r="D43" s="1301"/>
      <c r="E43" s="1302"/>
      <c r="F43" s="1280" t="s">
        <v>376</v>
      </c>
      <c r="G43" s="1281"/>
      <c r="H43" s="1281"/>
      <c r="I43" s="1281"/>
      <c r="J43" s="1281"/>
      <c r="K43" s="1281"/>
      <c r="L43" s="1282"/>
      <c r="M43" s="139"/>
      <c r="N43" s="139"/>
      <c r="O43" s="139"/>
      <c r="P43" s="139"/>
    </row>
    <row r="44" spans="1:16" s="147" customFormat="1" ht="27.75" customHeight="1">
      <c r="B44" s="1287" t="s">
        <v>235</v>
      </c>
      <c r="C44" s="1303" t="s">
        <v>270</v>
      </c>
      <c r="D44" s="1303" t="s">
        <v>87</v>
      </c>
      <c r="E44" s="1305" t="s">
        <v>86</v>
      </c>
      <c r="F44" s="1287" t="s">
        <v>353</v>
      </c>
      <c r="G44" s="1283" t="s">
        <v>351</v>
      </c>
      <c r="H44" s="1284"/>
      <c r="I44" s="1284"/>
      <c r="J44" s="1285"/>
      <c r="K44" s="1283" t="s">
        <v>360</v>
      </c>
      <c r="L44" s="1286"/>
      <c r="M44" s="139"/>
      <c r="N44" s="139"/>
      <c r="O44" s="139"/>
      <c r="P44" s="139"/>
    </row>
    <row r="45" spans="1:16" ht="83.25" customHeight="1">
      <c r="B45" s="1288"/>
      <c r="C45" s="1304"/>
      <c r="D45" s="1304"/>
      <c r="E45" s="1306"/>
      <c r="F45" s="1288"/>
      <c r="G45" s="145" t="s">
        <v>354</v>
      </c>
      <c r="H45" s="145" t="s">
        <v>355</v>
      </c>
      <c r="I45" s="145" t="s">
        <v>359</v>
      </c>
      <c r="J45" s="174" t="s">
        <v>352</v>
      </c>
      <c r="K45" s="145" t="s">
        <v>1</v>
      </c>
      <c r="L45" s="175" t="s">
        <v>356</v>
      </c>
    </row>
    <row r="46" spans="1:16">
      <c r="B46" s="171" t="s">
        <v>6</v>
      </c>
      <c r="C46" s="176" t="s">
        <v>7</v>
      </c>
      <c r="D46" s="172" t="s">
        <v>8</v>
      </c>
      <c r="E46" s="698" t="s">
        <v>9</v>
      </c>
      <c r="F46" s="177" t="s">
        <v>10</v>
      </c>
      <c r="G46" s="172" t="s">
        <v>11</v>
      </c>
      <c r="H46" s="178" t="s">
        <v>12</v>
      </c>
      <c r="I46" s="172" t="s">
        <v>13</v>
      </c>
      <c r="J46" s="172" t="s">
        <v>14</v>
      </c>
      <c r="K46" s="172" t="s">
        <v>15</v>
      </c>
      <c r="L46" s="179" t="s">
        <v>16</v>
      </c>
    </row>
    <row r="47" spans="1:16">
      <c r="A47" s="202">
        <v>1</v>
      </c>
      <c r="B47" s="971"/>
      <c r="C47" s="1130"/>
      <c r="D47" s="972"/>
      <c r="E47" s="1130"/>
      <c r="F47" s="755">
        <f>G47+H47+K47</f>
        <v>0</v>
      </c>
      <c r="G47" s="968"/>
      <c r="H47" s="968"/>
      <c r="I47" s="968"/>
      <c r="J47" s="977"/>
      <c r="K47" s="968"/>
      <c r="L47" s="978"/>
    </row>
    <row r="48" spans="1:16">
      <c r="A48" s="202">
        <v>2</v>
      </c>
      <c r="B48" s="971"/>
      <c r="C48" s="1130"/>
      <c r="D48" s="972"/>
      <c r="E48" s="1130"/>
      <c r="F48" s="755">
        <f>G48+H48+K48</f>
        <v>0</v>
      </c>
      <c r="G48" s="968"/>
      <c r="H48" s="968"/>
      <c r="I48" s="968"/>
      <c r="J48" s="977"/>
      <c r="K48" s="968"/>
      <c r="L48" s="978"/>
    </row>
    <row r="49" spans="1:12">
      <c r="A49" s="202">
        <v>3</v>
      </c>
      <c r="B49" s="971"/>
      <c r="C49" s="1130"/>
      <c r="D49" s="972"/>
      <c r="E49" s="1130"/>
      <c r="F49" s="755">
        <f>G49+H49+K49</f>
        <v>0</v>
      </c>
      <c r="G49" s="968"/>
      <c r="H49" s="968"/>
      <c r="I49" s="968"/>
      <c r="J49" s="977"/>
      <c r="K49" s="968"/>
      <c r="L49" s="978"/>
    </row>
    <row r="50" spans="1:12">
      <c r="A50" s="202">
        <v>4</v>
      </c>
      <c r="B50" s="971"/>
      <c r="C50" s="1130"/>
      <c r="D50" s="972"/>
      <c r="E50" s="1130"/>
      <c r="F50" s="755">
        <f>G50+H50+K50</f>
        <v>0</v>
      </c>
      <c r="G50" s="968"/>
      <c r="H50" s="968"/>
      <c r="I50" s="968"/>
      <c r="J50" s="977"/>
      <c r="K50" s="968"/>
      <c r="L50" s="978"/>
    </row>
    <row r="51" spans="1:12" ht="15.75" thickBot="1">
      <c r="A51" s="202">
        <v>5</v>
      </c>
      <c r="B51" s="975"/>
      <c r="C51" s="1132"/>
      <c r="D51" s="976"/>
      <c r="E51" s="1137"/>
      <c r="F51" s="756">
        <f>G51+H51+K51</f>
        <v>0</v>
      </c>
      <c r="G51" s="979"/>
      <c r="H51" s="979"/>
      <c r="I51" s="979"/>
      <c r="J51" s="980"/>
      <c r="K51" s="979"/>
      <c r="L51" s="981"/>
    </row>
    <row r="52" spans="1:12" s="147" customFormat="1"/>
    <row r="53" spans="1:12" s="147" customFormat="1" ht="15.75" thickBot="1"/>
    <row r="54" spans="1:12" s="140" customFormat="1" ht="19.5" customHeight="1" thickBot="1">
      <c r="A54" s="155"/>
      <c r="B54" s="156" t="s">
        <v>277</v>
      </c>
      <c r="C54" s="157"/>
      <c r="D54" s="157"/>
      <c r="E54" s="157"/>
      <c r="F54" s="158"/>
      <c r="G54" s="139"/>
    </row>
    <row r="55" spans="1:12" s="147" customFormat="1" ht="15.75" thickBot="1"/>
    <row r="56" spans="1:12" s="147" customFormat="1" ht="12.75" customHeight="1">
      <c r="B56" s="1298" t="s">
        <v>128</v>
      </c>
      <c r="C56" s="1299"/>
      <c r="D56" s="1299"/>
      <c r="E56" s="1300"/>
      <c r="F56" s="758" t="s">
        <v>89</v>
      </c>
    </row>
    <row r="57" spans="1:12" ht="60">
      <c r="B57" s="161" t="s">
        <v>235</v>
      </c>
      <c r="C57" s="145" t="s">
        <v>270</v>
      </c>
      <c r="D57" s="145" t="s">
        <v>87</v>
      </c>
      <c r="E57" s="698" t="s">
        <v>86</v>
      </c>
      <c r="F57" s="180" t="s">
        <v>131</v>
      </c>
      <c r="G57" s="147"/>
      <c r="H57" s="147"/>
    </row>
    <row r="58" spans="1:12">
      <c r="B58" s="163" t="s">
        <v>6</v>
      </c>
      <c r="C58" s="164" t="s">
        <v>7</v>
      </c>
      <c r="D58" s="146" t="s">
        <v>8</v>
      </c>
      <c r="E58" s="146" t="s">
        <v>9</v>
      </c>
      <c r="F58" s="684" t="s">
        <v>10</v>
      </c>
      <c r="G58" s="147"/>
      <c r="H58" s="147"/>
    </row>
    <row r="59" spans="1:12" s="147" customFormat="1">
      <c r="A59" s="202">
        <v>1</v>
      </c>
      <c r="B59" s="971"/>
      <c r="C59" s="1130"/>
      <c r="D59" s="972"/>
      <c r="E59" s="1133"/>
      <c r="F59" s="982"/>
    </row>
    <row r="60" spans="1:12" s="147" customFormat="1">
      <c r="A60" s="202">
        <v>2</v>
      </c>
      <c r="B60" s="971"/>
      <c r="C60" s="1130"/>
      <c r="D60" s="972"/>
      <c r="E60" s="1133"/>
      <c r="F60" s="982"/>
    </row>
    <row r="61" spans="1:12" s="147" customFormat="1">
      <c r="A61" s="202">
        <v>3</v>
      </c>
      <c r="B61" s="971"/>
      <c r="C61" s="1130"/>
      <c r="D61" s="972"/>
      <c r="E61" s="1133"/>
      <c r="F61" s="982"/>
    </row>
    <row r="62" spans="1:12" s="147" customFormat="1">
      <c r="A62" s="202">
        <v>4</v>
      </c>
      <c r="B62" s="971"/>
      <c r="C62" s="1130"/>
      <c r="D62" s="972"/>
      <c r="E62" s="1133"/>
      <c r="F62" s="982"/>
    </row>
    <row r="63" spans="1:12" s="147" customFormat="1" ht="15.75" thickBot="1">
      <c r="A63" s="202">
        <v>5</v>
      </c>
      <c r="B63" s="975"/>
      <c r="C63" s="1132"/>
      <c r="D63" s="976"/>
      <c r="E63" s="1134"/>
      <c r="F63" s="983"/>
    </row>
    <row r="64" spans="1:12" s="147" customFormat="1"/>
    <row r="65" spans="1:9" s="147" customFormat="1" ht="15.75" thickBot="1"/>
    <row r="66" spans="1:9" s="140" customFormat="1" ht="19.5" customHeight="1" thickBot="1">
      <c r="A66" s="155"/>
      <c r="B66" s="156" t="s">
        <v>278</v>
      </c>
      <c r="C66" s="157"/>
      <c r="D66" s="157"/>
      <c r="E66" s="157"/>
      <c r="F66" s="158"/>
      <c r="G66" s="139"/>
    </row>
    <row r="67" spans="1:9" s="147" customFormat="1" ht="15.75" thickBot="1"/>
    <row r="68" spans="1:9" s="147" customFormat="1" ht="45" customHeight="1">
      <c r="B68" s="1298" t="s">
        <v>128</v>
      </c>
      <c r="C68" s="1299"/>
      <c r="D68" s="1299"/>
      <c r="E68" s="1300"/>
      <c r="F68" s="757" t="s">
        <v>88</v>
      </c>
      <c r="G68" s="139"/>
      <c r="H68" s="139"/>
      <c r="I68" s="139"/>
    </row>
    <row r="69" spans="1:9" ht="75">
      <c r="B69" s="161" t="s">
        <v>235</v>
      </c>
      <c r="C69" s="698" t="s">
        <v>270</v>
      </c>
      <c r="D69" s="698" t="s">
        <v>87</v>
      </c>
      <c r="E69" s="698" t="s">
        <v>86</v>
      </c>
      <c r="F69" s="683" t="s">
        <v>386</v>
      </c>
    </row>
    <row r="70" spans="1:9">
      <c r="B70" s="163" t="s">
        <v>6</v>
      </c>
      <c r="C70" s="164" t="s">
        <v>7</v>
      </c>
      <c r="D70" s="146" t="s">
        <v>8</v>
      </c>
      <c r="E70" s="146" t="s">
        <v>9</v>
      </c>
      <c r="F70" s="165" t="s">
        <v>10</v>
      </c>
    </row>
    <row r="71" spans="1:9">
      <c r="A71" s="202">
        <v>1</v>
      </c>
      <c r="B71" s="971"/>
      <c r="C71" s="1130"/>
      <c r="D71" s="972"/>
      <c r="E71" s="1133"/>
      <c r="F71" s="984"/>
    </row>
    <row r="72" spans="1:9">
      <c r="A72" s="202">
        <v>2</v>
      </c>
      <c r="B72" s="971"/>
      <c r="C72" s="1130"/>
      <c r="D72" s="972"/>
      <c r="E72" s="1133"/>
      <c r="F72" s="984"/>
    </row>
    <row r="73" spans="1:9">
      <c r="A73" s="202">
        <v>3</v>
      </c>
      <c r="B73" s="971"/>
      <c r="C73" s="1130"/>
      <c r="D73" s="972"/>
      <c r="E73" s="1133"/>
      <c r="F73" s="984"/>
    </row>
    <row r="74" spans="1:9">
      <c r="A74" s="202">
        <v>4</v>
      </c>
      <c r="B74" s="960"/>
      <c r="C74" s="1130"/>
      <c r="D74" s="964"/>
      <c r="E74" s="1133"/>
      <c r="F74" s="984"/>
    </row>
    <row r="75" spans="1:9" ht="15.75" thickBot="1">
      <c r="A75" s="202">
        <v>5</v>
      </c>
      <c r="B75" s="962"/>
      <c r="C75" s="1132"/>
      <c r="D75" s="966"/>
      <c r="E75" s="1134"/>
      <c r="F75" s="985"/>
    </row>
  </sheetData>
  <sheetProtection algorithmName="SHA-512" hashValue="8AEJ/b+2OatcGKIssYFX+yPvOuRYChSCFW4iB+dQITkNE/JAaelf2vHcgJGQbFqCWnlTitT7BOqZA2LoaRG/mA==" saltValue="0QPvka7EJF84tSfxdJ76Hg==" spinCount="100000" sheet="1" objects="1" scenarios="1"/>
  <mergeCells count="23">
    <mergeCell ref="B56:E56"/>
    <mergeCell ref="B68:E68"/>
    <mergeCell ref="B18:E18"/>
    <mergeCell ref="B43:E43"/>
    <mergeCell ref="B6:E6"/>
    <mergeCell ref="B44:B45"/>
    <mergeCell ref="C44:C45"/>
    <mergeCell ref="D44:D45"/>
    <mergeCell ref="E44:E45"/>
    <mergeCell ref="D31:D32"/>
    <mergeCell ref="B30:E30"/>
    <mergeCell ref="B31:B32"/>
    <mergeCell ref="C31:C32"/>
    <mergeCell ref="E31:E32"/>
    <mergeCell ref="F43:L43"/>
    <mergeCell ref="G44:J44"/>
    <mergeCell ref="K44:L44"/>
    <mergeCell ref="F44:F45"/>
    <mergeCell ref="F6:F7"/>
    <mergeCell ref="F18:F19"/>
    <mergeCell ref="F31:F32"/>
    <mergeCell ref="F30:G30"/>
    <mergeCell ref="G31:G32"/>
  </mergeCells>
  <dataValidations count="2">
    <dataValidation type="list" allowBlank="1" showInputMessage="1" showErrorMessage="1" sqref="C9:C13 C21:C25 C59:C63 C47:C51 C34:C38 C71:C75" xr:uid="{00000000-0002-0000-0900-000000000000}">
      <formula1>"LEI code,Non-LEI code,"</formula1>
    </dataValidation>
    <dataValidation type="list" allowBlank="1" showInputMessage="1" showErrorMessage="1" sqref="E21:E25 E34:E38 E59:E63 E47:E51 E9:E13 E71:E75" xr:uid="{00000000-0002-0000-0900-000001000000}">
      <formula1>"1,2,"</formula1>
    </dataValidation>
  </dataValidation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tint="0.59999389629810485"/>
  </sheetPr>
  <dimension ref="A1:O40"/>
  <sheetViews>
    <sheetView showGridLines="0" topLeftCell="A19" zoomScale="115" zoomScaleNormal="115" workbookViewId="0">
      <selection activeCell="C5" sqref="C5"/>
    </sheetView>
  </sheetViews>
  <sheetFormatPr defaultColWidth="9" defaultRowHeight="14.25"/>
  <cols>
    <col min="1" max="1" width="7.625" style="38" customWidth="1"/>
    <col min="2" max="2" width="79.75" style="14" customWidth="1"/>
    <col min="3" max="3" width="10.25" style="14" customWidth="1"/>
    <col min="4" max="4" width="10.25" style="15" customWidth="1"/>
    <col min="5" max="5" width="20.375" style="15" customWidth="1"/>
    <col min="6" max="6" width="50.125" style="39" customWidth="1"/>
    <col min="7" max="16384" width="9" style="14"/>
  </cols>
  <sheetData>
    <row r="1" spans="1:11">
      <c r="A1" s="1314" t="s">
        <v>191</v>
      </c>
      <c r="B1" s="1314"/>
      <c r="C1" s="1314"/>
      <c r="D1" s="35"/>
      <c r="E1" s="36"/>
      <c r="F1" s="37"/>
    </row>
    <row r="2" spans="1:11" s="15" customFormat="1">
      <c r="A2" s="35"/>
      <c r="B2" s="35"/>
      <c r="C2" s="35"/>
      <c r="D2" s="35"/>
      <c r="E2" s="36"/>
      <c r="F2" s="37"/>
    </row>
    <row r="3" spans="1:11" ht="21" customHeight="1">
      <c r="C3" s="33" t="s">
        <v>1</v>
      </c>
    </row>
    <row r="4" spans="1:11">
      <c r="A4" s="11" t="s">
        <v>0</v>
      </c>
      <c r="B4" s="12" t="s">
        <v>2</v>
      </c>
      <c r="C4" s="18" t="s">
        <v>6</v>
      </c>
      <c r="D4" s="40"/>
      <c r="E4" s="41"/>
      <c r="F4" s="42"/>
    </row>
    <row r="5" spans="1:11">
      <c r="A5" s="11" t="s">
        <v>6</v>
      </c>
      <c r="B5" s="43" t="s">
        <v>141</v>
      </c>
      <c r="C5" s="746">
        <f>1/3*'IF3'!C5</f>
        <v>0</v>
      </c>
      <c r="E5" s="39"/>
    </row>
    <row r="6" spans="1:11">
      <c r="A6" s="11" t="s">
        <v>7</v>
      </c>
      <c r="B6" s="13" t="s">
        <v>142</v>
      </c>
      <c r="C6" s="929"/>
      <c r="D6" s="39"/>
      <c r="E6" s="39"/>
      <c r="G6" s="39"/>
      <c r="H6" s="39"/>
      <c r="I6" s="39"/>
      <c r="J6" s="39"/>
      <c r="K6" s="39"/>
    </row>
    <row r="7" spans="1:11">
      <c r="A7" s="11" t="s">
        <v>8</v>
      </c>
      <c r="B7" s="44" t="s">
        <v>143</v>
      </c>
      <c r="C7" s="860">
        <f>C8+C9+C10+C21+C27+C33+C34</f>
        <v>0</v>
      </c>
      <c r="D7" s="39"/>
      <c r="E7" s="39"/>
      <c r="G7" s="39"/>
      <c r="H7" s="39"/>
      <c r="I7" s="39"/>
      <c r="J7" s="39"/>
      <c r="K7" s="39"/>
    </row>
    <row r="8" spans="1:11">
      <c r="A8" s="11" t="s">
        <v>9</v>
      </c>
      <c r="B8" s="45" t="s">
        <v>144</v>
      </c>
      <c r="C8" s="928"/>
      <c r="D8" s="39"/>
      <c r="E8" s="39"/>
      <c r="G8" s="39"/>
      <c r="H8" s="39"/>
      <c r="I8" s="39"/>
      <c r="J8" s="39"/>
      <c r="K8" s="39"/>
    </row>
    <row r="9" spans="1:11">
      <c r="A9" s="11" t="s">
        <v>10</v>
      </c>
      <c r="B9" s="45" t="s">
        <v>145</v>
      </c>
      <c r="C9" s="928"/>
      <c r="D9" s="39"/>
      <c r="E9" s="39"/>
      <c r="G9" s="39"/>
      <c r="H9" s="39"/>
      <c r="I9" s="39"/>
      <c r="J9" s="39"/>
      <c r="K9" s="39"/>
    </row>
    <row r="10" spans="1:11">
      <c r="A10" s="11" t="s">
        <v>11</v>
      </c>
      <c r="B10" s="47" t="s">
        <v>146</v>
      </c>
      <c r="C10" s="714">
        <f>SUM(C11:C20)</f>
        <v>0</v>
      </c>
      <c r="D10" s="39"/>
      <c r="E10" s="39"/>
      <c r="G10" s="39"/>
      <c r="H10" s="39"/>
      <c r="I10" s="39"/>
      <c r="J10" s="39"/>
      <c r="K10" s="39"/>
    </row>
    <row r="11" spans="1:11">
      <c r="A11" s="11" t="s">
        <v>12</v>
      </c>
      <c r="B11" s="48" t="s">
        <v>79</v>
      </c>
      <c r="C11" s="929"/>
      <c r="E11" s="39"/>
      <c r="F11" s="46"/>
    </row>
    <row r="12" spans="1:11">
      <c r="A12" s="11" t="s">
        <v>13</v>
      </c>
      <c r="B12" s="49" t="s">
        <v>74</v>
      </c>
      <c r="C12" s="929"/>
      <c r="E12" s="39"/>
      <c r="F12" s="46"/>
    </row>
    <row r="13" spans="1:11">
      <c r="A13" s="11" t="s">
        <v>14</v>
      </c>
      <c r="B13" s="49" t="s">
        <v>75</v>
      </c>
      <c r="C13" s="929"/>
      <c r="E13" s="39"/>
      <c r="F13" s="46"/>
    </row>
    <row r="14" spans="1:11">
      <c r="A14" s="11" t="s">
        <v>15</v>
      </c>
      <c r="B14" s="49" t="s">
        <v>118</v>
      </c>
      <c r="C14" s="929"/>
      <c r="E14" s="39"/>
      <c r="F14" s="46"/>
    </row>
    <row r="15" spans="1:11">
      <c r="A15" s="11" t="s">
        <v>16</v>
      </c>
      <c r="B15" s="49" t="s">
        <v>76</v>
      </c>
      <c r="C15" s="929"/>
      <c r="E15" s="39"/>
      <c r="F15" s="46"/>
    </row>
    <row r="16" spans="1:11">
      <c r="A16" s="11" t="s">
        <v>17</v>
      </c>
      <c r="B16" s="49" t="s">
        <v>77</v>
      </c>
      <c r="C16" s="929"/>
      <c r="E16" s="39"/>
      <c r="F16" s="46"/>
    </row>
    <row r="17" spans="1:15" ht="28.5">
      <c r="A17" s="11" t="s">
        <v>18</v>
      </c>
      <c r="B17" s="50" t="s">
        <v>112</v>
      </c>
      <c r="C17" s="929"/>
      <c r="E17" s="39"/>
      <c r="F17" s="46"/>
    </row>
    <row r="18" spans="1:15" ht="28.5">
      <c r="A18" s="11" t="s">
        <v>19</v>
      </c>
      <c r="B18" s="50" t="s">
        <v>114</v>
      </c>
      <c r="C18" s="929"/>
      <c r="E18" s="759"/>
      <c r="F18" s="46"/>
      <c r="G18" s="15"/>
      <c r="H18" s="15"/>
      <c r="I18" s="15"/>
      <c r="J18" s="15"/>
      <c r="K18" s="15"/>
      <c r="L18" s="15"/>
      <c r="M18" s="15"/>
      <c r="N18" s="15"/>
      <c r="O18" s="15"/>
    </row>
    <row r="19" spans="1:15">
      <c r="A19" s="11" t="s">
        <v>20</v>
      </c>
      <c r="B19" s="51" t="s">
        <v>78</v>
      </c>
      <c r="C19" s="929"/>
      <c r="E19" s="39"/>
      <c r="F19" s="46"/>
      <c r="G19" s="15"/>
      <c r="H19" s="15"/>
      <c r="I19" s="15"/>
      <c r="J19" s="15"/>
      <c r="K19" s="15"/>
      <c r="L19" s="15"/>
      <c r="M19" s="15"/>
      <c r="N19" s="15"/>
      <c r="O19" s="15"/>
    </row>
    <row r="20" spans="1:15">
      <c r="A20" s="11" t="s">
        <v>21</v>
      </c>
      <c r="B20" s="51" t="s">
        <v>387</v>
      </c>
      <c r="C20" s="929"/>
      <c r="E20" s="39"/>
      <c r="F20" s="46"/>
      <c r="G20" s="15"/>
      <c r="H20" s="15"/>
      <c r="I20" s="15"/>
      <c r="J20" s="15"/>
      <c r="K20" s="15"/>
      <c r="L20" s="15"/>
      <c r="M20" s="15"/>
      <c r="N20" s="15"/>
      <c r="O20" s="15"/>
    </row>
    <row r="21" spans="1:15">
      <c r="A21" s="11" t="s">
        <v>22</v>
      </c>
      <c r="B21" s="52" t="s">
        <v>147</v>
      </c>
      <c r="C21" s="714">
        <f>SUM(C22:C26)</f>
        <v>0</v>
      </c>
      <c r="E21" s="39"/>
      <c r="F21" s="46"/>
      <c r="G21" s="15"/>
      <c r="H21" s="15"/>
      <c r="I21" s="15"/>
      <c r="J21" s="15"/>
      <c r="K21" s="15"/>
      <c r="L21" s="15"/>
      <c r="M21" s="15"/>
      <c r="N21" s="15"/>
      <c r="O21" s="15"/>
    </row>
    <row r="22" spans="1:15" ht="28.5">
      <c r="A22" s="11" t="s">
        <v>23</v>
      </c>
      <c r="B22" s="51" t="s">
        <v>113</v>
      </c>
      <c r="C22" s="929"/>
      <c r="D22" s="200"/>
      <c r="E22" s="39"/>
      <c r="F22" s="46"/>
      <c r="G22" s="15"/>
      <c r="H22" s="15"/>
      <c r="I22" s="15"/>
      <c r="J22" s="15"/>
      <c r="K22" s="15"/>
      <c r="L22" s="15"/>
      <c r="M22" s="15"/>
      <c r="N22" s="15"/>
      <c r="O22" s="15"/>
    </row>
    <row r="23" spans="1:15" ht="28.5">
      <c r="A23" s="11" t="s">
        <v>24</v>
      </c>
      <c r="B23" s="51" t="s">
        <v>80</v>
      </c>
      <c r="C23" s="929"/>
      <c r="D23" s="200"/>
      <c r="E23" s="39"/>
      <c r="F23" s="46"/>
      <c r="G23" s="15"/>
      <c r="H23" s="15"/>
      <c r="I23" s="15"/>
      <c r="J23" s="15"/>
      <c r="K23" s="15"/>
      <c r="L23" s="15"/>
      <c r="M23" s="15"/>
      <c r="N23" s="15"/>
      <c r="O23" s="15"/>
    </row>
    <row r="24" spans="1:15">
      <c r="A24" s="11" t="s">
        <v>25</v>
      </c>
      <c r="B24" s="51" t="s">
        <v>72</v>
      </c>
      <c r="C24" s="929"/>
      <c r="D24" s="200"/>
      <c r="E24" s="39"/>
      <c r="F24" s="46"/>
      <c r="G24" s="15"/>
      <c r="H24" s="15"/>
      <c r="I24" s="15"/>
      <c r="J24" s="15"/>
      <c r="K24" s="15"/>
      <c r="L24" s="15"/>
      <c r="M24" s="15"/>
      <c r="N24" s="15"/>
      <c r="O24" s="15"/>
    </row>
    <row r="25" spans="1:15">
      <c r="A25" s="11" t="s">
        <v>26</v>
      </c>
      <c r="B25" s="51" t="s">
        <v>73</v>
      </c>
      <c r="C25" s="929"/>
      <c r="D25" s="200"/>
      <c r="E25" s="39"/>
      <c r="F25" s="46"/>
      <c r="G25" s="15"/>
      <c r="H25" s="15"/>
      <c r="I25" s="15"/>
      <c r="J25" s="15"/>
      <c r="K25" s="15"/>
      <c r="L25" s="15"/>
      <c r="M25" s="15"/>
      <c r="N25" s="15"/>
      <c r="O25" s="15"/>
    </row>
    <row r="26" spans="1:15">
      <c r="A26" s="11" t="s">
        <v>27</v>
      </c>
      <c r="B26" s="53" t="s">
        <v>115</v>
      </c>
      <c r="C26" s="929"/>
      <c r="D26" s="200"/>
      <c r="E26" s="39"/>
      <c r="F26" s="46"/>
      <c r="G26" s="15"/>
      <c r="H26" s="15"/>
      <c r="I26" s="15"/>
      <c r="J26" s="15"/>
      <c r="K26" s="15"/>
      <c r="L26" s="15"/>
      <c r="M26" s="15"/>
      <c r="N26" s="15"/>
      <c r="O26" s="15"/>
    </row>
    <row r="27" spans="1:15">
      <c r="A27" s="11" t="s">
        <v>28</v>
      </c>
      <c r="B27" s="52" t="s">
        <v>148</v>
      </c>
      <c r="C27" s="714">
        <f>SUM(C28:C32)</f>
        <v>0</v>
      </c>
      <c r="E27" s="39"/>
      <c r="F27" s="46"/>
      <c r="G27" s="15"/>
      <c r="H27" s="15"/>
      <c r="I27" s="15"/>
      <c r="J27" s="15"/>
      <c r="K27" s="15"/>
      <c r="L27" s="15"/>
      <c r="M27" s="15"/>
      <c r="N27" s="15"/>
      <c r="O27" s="15"/>
    </row>
    <row r="28" spans="1:15">
      <c r="A28" s="11" t="s">
        <v>29</v>
      </c>
      <c r="B28" s="53" t="s">
        <v>116</v>
      </c>
      <c r="C28" s="929"/>
      <c r="E28" s="39"/>
      <c r="F28" s="46"/>
      <c r="G28" s="15"/>
      <c r="H28" s="15"/>
      <c r="I28" s="15"/>
      <c r="J28" s="15"/>
      <c r="K28" s="15"/>
      <c r="L28" s="15"/>
      <c r="M28" s="15"/>
      <c r="N28" s="15"/>
      <c r="O28" s="15"/>
    </row>
    <row r="29" spans="1:15">
      <c r="A29" s="11" t="s">
        <v>30</v>
      </c>
      <c r="B29" s="54" t="s">
        <v>149</v>
      </c>
      <c r="C29" s="929"/>
      <c r="D29" s="201"/>
      <c r="E29" s="39"/>
      <c r="F29" s="46"/>
      <c r="G29" s="15"/>
      <c r="H29" s="15"/>
      <c r="I29" s="15"/>
      <c r="J29" s="15"/>
      <c r="K29" s="15"/>
      <c r="L29" s="15"/>
      <c r="M29" s="15"/>
      <c r="N29" s="15"/>
      <c r="O29" s="15"/>
    </row>
    <row r="30" spans="1:15">
      <c r="A30" s="11" t="s">
        <v>31</v>
      </c>
      <c r="B30" s="53" t="s">
        <v>117</v>
      </c>
      <c r="C30" s="929"/>
      <c r="D30" s="201"/>
      <c r="E30" s="39"/>
      <c r="F30" s="46"/>
      <c r="G30" s="15"/>
      <c r="H30" s="15"/>
      <c r="I30" s="15"/>
      <c r="J30" s="15"/>
      <c r="K30" s="15"/>
      <c r="L30" s="15"/>
      <c r="M30" s="15"/>
      <c r="N30" s="15"/>
      <c r="O30" s="15"/>
    </row>
    <row r="31" spans="1:15">
      <c r="A31" s="11" t="s">
        <v>32</v>
      </c>
      <c r="B31" s="53" t="s">
        <v>82</v>
      </c>
      <c r="C31" s="929"/>
      <c r="E31" s="39"/>
      <c r="F31" s="46"/>
      <c r="G31" s="15"/>
      <c r="H31" s="15"/>
      <c r="I31" s="15"/>
      <c r="J31" s="15"/>
      <c r="K31" s="15"/>
      <c r="L31" s="15"/>
      <c r="M31" s="15"/>
      <c r="N31" s="15"/>
      <c r="O31" s="15"/>
    </row>
    <row r="32" spans="1:15">
      <c r="A32" s="11" t="s">
        <v>33</v>
      </c>
      <c r="B32" s="53" t="s">
        <v>81</v>
      </c>
      <c r="C32" s="929"/>
      <c r="D32" s="201"/>
      <c r="E32" s="39"/>
      <c r="F32" s="46"/>
      <c r="G32" s="15"/>
      <c r="H32" s="15"/>
      <c r="I32" s="15"/>
      <c r="J32" s="15"/>
      <c r="K32" s="15"/>
      <c r="L32" s="15"/>
      <c r="M32" s="15"/>
      <c r="N32" s="15"/>
      <c r="O32" s="15"/>
    </row>
    <row r="33" spans="1:15">
      <c r="A33" s="11" t="s">
        <v>34</v>
      </c>
      <c r="B33" s="30" t="s">
        <v>119</v>
      </c>
      <c r="C33" s="929"/>
      <c r="D33" s="201"/>
      <c r="E33" s="39"/>
      <c r="F33" s="46"/>
      <c r="G33" s="15"/>
      <c r="H33" s="15"/>
      <c r="I33" s="15"/>
      <c r="J33" s="15"/>
      <c r="K33" s="15"/>
      <c r="L33" s="15"/>
      <c r="M33" s="15"/>
      <c r="N33" s="15"/>
      <c r="O33" s="15"/>
    </row>
    <row r="34" spans="1:15">
      <c r="A34" s="11" t="s">
        <v>35</v>
      </c>
      <c r="B34" s="47" t="s">
        <v>194</v>
      </c>
      <c r="C34" s="929"/>
      <c r="E34" s="39"/>
      <c r="F34" s="46"/>
      <c r="G34" s="15"/>
      <c r="H34" s="15"/>
      <c r="I34" s="15"/>
      <c r="J34" s="15"/>
      <c r="K34" s="15"/>
      <c r="L34" s="15"/>
      <c r="M34" s="15"/>
      <c r="N34" s="15"/>
      <c r="O34" s="15"/>
    </row>
    <row r="35" spans="1:15">
      <c r="A35" s="14"/>
      <c r="E35" s="39"/>
      <c r="F35" s="46"/>
      <c r="G35" s="15"/>
      <c r="H35" s="15"/>
      <c r="I35" s="15"/>
      <c r="J35" s="15"/>
      <c r="K35" s="15"/>
      <c r="L35" s="15"/>
      <c r="M35" s="15"/>
      <c r="N35" s="15"/>
      <c r="O35" s="15"/>
    </row>
    <row r="36" spans="1:15">
      <c r="F36" s="46"/>
      <c r="G36" s="15"/>
      <c r="H36" s="15"/>
      <c r="I36" s="15"/>
      <c r="J36" s="15"/>
      <c r="K36" s="15"/>
      <c r="L36" s="15"/>
      <c r="M36" s="15"/>
      <c r="N36" s="15"/>
      <c r="O36" s="15"/>
    </row>
    <row r="37" spans="1:15" ht="24" customHeight="1">
      <c r="B37" s="17"/>
      <c r="G37" s="15"/>
      <c r="H37" s="15"/>
      <c r="I37" s="15"/>
      <c r="J37" s="15"/>
      <c r="K37" s="15"/>
      <c r="L37" s="15"/>
      <c r="M37" s="15"/>
      <c r="N37" s="15"/>
      <c r="O37" s="15"/>
    </row>
    <row r="38" spans="1:15">
      <c r="B38" s="55"/>
      <c r="G38" s="15"/>
      <c r="H38" s="15"/>
      <c r="I38" s="15"/>
      <c r="J38" s="15"/>
      <c r="K38" s="15"/>
      <c r="L38" s="15"/>
      <c r="M38" s="15"/>
      <c r="N38" s="15"/>
      <c r="O38" s="15"/>
    </row>
    <row r="39" spans="1:15" ht="34.5" customHeight="1">
      <c r="G39" s="15"/>
      <c r="H39" s="15"/>
      <c r="I39" s="15"/>
      <c r="J39" s="15"/>
      <c r="K39" s="15"/>
      <c r="L39" s="15"/>
      <c r="M39" s="15"/>
      <c r="N39" s="15"/>
      <c r="O39" s="15"/>
    </row>
    <row r="40" spans="1:15">
      <c r="B40" s="55"/>
    </row>
  </sheetData>
  <sheetProtection algorithmName="SHA-512" hashValue="MXemcKeAwA/lSmqUAY5qd0GVCzIooCb4aCjzpA1htckppvfv9TfGPTRUuXHZfWBfc1xfumltz3dv5HVFN9GR2A==" saltValue="LsXdSs2+wKEV8SszrZouTQ==" spinCount="100000" sheet="1" objects="1" scenarios="1"/>
  <mergeCells count="1">
    <mergeCell ref="A1:C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AC38"/>
  <sheetViews>
    <sheetView showGridLines="0" topLeftCell="A7" zoomScale="70" zoomScaleNormal="70" zoomScaleSheetLayoutView="25" zoomScalePageLayoutView="70" workbookViewId="0">
      <selection activeCell="A37" sqref="A37"/>
    </sheetView>
  </sheetViews>
  <sheetFormatPr defaultColWidth="18.5" defaultRowHeight="12.75"/>
  <cols>
    <col min="1" max="3" width="11.25" style="869" customWidth="1"/>
    <col min="4" max="4" width="13.125" style="869" customWidth="1"/>
    <col min="5" max="5" width="29.875" style="869" bestFit="1" customWidth="1"/>
    <col min="6" max="6" width="13.375" style="869" customWidth="1"/>
    <col min="7" max="8" width="13.125" style="869" customWidth="1"/>
    <col min="9" max="13" width="16.125" style="869" customWidth="1"/>
    <col min="14" max="14" width="14.625" customWidth="1"/>
    <col min="15" max="15" width="14.25" bestFit="1" customWidth="1"/>
    <col min="16" max="16" width="12.75" customWidth="1"/>
    <col min="17" max="17" width="14" customWidth="1"/>
    <col min="18" max="19" width="12.75" customWidth="1"/>
    <col min="20" max="20" width="13.875" customWidth="1"/>
    <col min="21" max="27" width="12.75" customWidth="1"/>
    <col min="28" max="28" width="15.25" customWidth="1"/>
    <col min="29" max="29" width="14.5" customWidth="1"/>
    <col min="30" max="234" width="18.5" style="869"/>
    <col min="235" max="235" width="1.375" style="869" customWidth="1"/>
    <col min="236" max="238" width="11.25" style="869" customWidth="1"/>
    <col min="239" max="239" width="13.125" style="869" customWidth="1"/>
    <col min="240" max="240" width="15" style="869" customWidth="1"/>
    <col min="241" max="241" width="13.375" style="869" customWidth="1"/>
    <col min="242" max="243" width="13.125" style="869" customWidth="1"/>
    <col min="244" max="245" width="16.125" style="869" customWidth="1"/>
    <col min="246" max="246" width="14.875" style="869" customWidth="1"/>
    <col min="247" max="247" width="13.5" style="869" customWidth="1"/>
    <col min="248" max="248" width="12.875" style="869" customWidth="1"/>
    <col min="249" max="249" width="16.125" style="869" customWidth="1"/>
    <col min="250" max="250" width="19.125" style="869" customWidth="1"/>
    <col min="251" max="284" width="16.125" style="869" customWidth="1"/>
    <col min="285" max="490" width="18.5" style="869"/>
    <col min="491" max="491" width="1.375" style="869" customWidth="1"/>
    <col min="492" max="494" width="11.25" style="869" customWidth="1"/>
    <col min="495" max="495" width="13.125" style="869" customWidth="1"/>
    <col min="496" max="496" width="15" style="869" customWidth="1"/>
    <col min="497" max="497" width="13.375" style="869" customWidth="1"/>
    <col min="498" max="499" width="13.125" style="869" customWidth="1"/>
    <col min="500" max="501" width="16.125" style="869" customWidth="1"/>
    <col min="502" max="502" width="14.875" style="869" customWidth="1"/>
    <col min="503" max="503" width="13.5" style="869" customWidth="1"/>
    <col min="504" max="504" width="12.875" style="869" customWidth="1"/>
    <col min="505" max="505" width="16.125" style="869" customWidth="1"/>
    <col min="506" max="506" width="19.125" style="869" customWidth="1"/>
    <col min="507" max="540" width="16.125" style="869" customWidth="1"/>
    <col min="541" max="746" width="18.5" style="869"/>
    <col min="747" max="747" width="1.375" style="869" customWidth="1"/>
    <col min="748" max="750" width="11.25" style="869" customWidth="1"/>
    <col min="751" max="751" width="13.125" style="869" customWidth="1"/>
    <col min="752" max="752" width="15" style="869" customWidth="1"/>
    <col min="753" max="753" width="13.375" style="869" customWidth="1"/>
    <col min="754" max="755" width="13.125" style="869" customWidth="1"/>
    <col min="756" max="757" width="16.125" style="869" customWidth="1"/>
    <col min="758" max="758" width="14.875" style="869" customWidth="1"/>
    <col min="759" max="759" width="13.5" style="869" customWidth="1"/>
    <col min="760" max="760" width="12.875" style="869" customWidth="1"/>
    <col min="761" max="761" width="16.125" style="869" customWidth="1"/>
    <col min="762" max="762" width="19.125" style="869" customWidth="1"/>
    <col min="763" max="796" width="16.125" style="869" customWidth="1"/>
    <col min="797" max="1002" width="18.5" style="869"/>
    <col min="1003" max="1003" width="1.375" style="869" customWidth="1"/>
    <col min="1004" max="1006" width="11.25" style="869" customWidth="1"/>
    <col min="1007" max="1007" width="13.125" style="869" customWidth="1"/>
    <col min="1008" max="1008" width="15" style="869" customWidth="1"/>
    <col min="1009" max="1009" width="13.375" style="869" customWidth="1"/>
    <col min="1010" max="1011" width="13.125" style="869" customWidth="1"/>
    <col min="1012" max="1013" width="16.125" style="869" customWidth="1"/>
    <col min="1014" max="1014" width="14.875" style="869" customWidth="1"/>
    <col min="1015" max="1015" width="13.5" style="869" customWidth="1"/>
    <col min="1016" max="1016" width="12.875" style="869" customWidth="1"/>
    <col min="1017" max="1017" width="16.125" style="869" customWidth="1"/>
    <col min="1018" max="1018" width="19.125" style="869" customWidth="1"/>
    <col min="1019" max="1052" width="16.125" style="869" customWidth="1"/>
    <col min="1053" max="1258" width="18.5" style="869"/>
    <col min="1259" max="1259" width="1.375" style="869" customWidth="1"/>
    <col min="1260" max="1262" width="11.25" style="869" customWidth="1"/>
    <col min="1263" max="1263" width="13.125" style="869" customWidth="1"/>
    <col min="1264" max="1264" width="15" style="869" customWidth="1"/>
    <col min="1265" max="1265" width="13.375" style="869" customWidth="1"/>
    <col min="1266" max="1267" width="13.125" style="869" customWidth="1"/>
    <col min="1268" max="1269" width="16.125" style="869" customWidth="1"/>
    <col min="1270" max="1270" width="14.875" style="869" customWidth="1"/>
    <col min="1271" max="1271" width="13.5" style="869" customWidth="1"/>
    <col min="1272" max="1272" width="12.875" style="869" customWidth="1"/>
    <col min="1273" max="1273" width="16.125" style="869" customWidth="1"/>
    <col min="1274" max="1274" width="19.125" style="869" customWidth="1"/>
    <col min="1275" max="1308" width="16.125" style="869" customWidth="1"/>
    <col min="1309" max="1514" width="18.5" style="869"/>
    <col min="1515" max="1515" width="1.375" style="869" customWidth="1"/>
    <col min="1516" max="1518" width="11.25" style="869" customWidth="1"/>
    <col min="1519" max="1519" width="13.125" style="869" customWidth="1"/>
    <col min="1520" max="1520" width="15" style="869" customWidth="1"/>
    <col min="1521" max="1521" width="13.375" style="869" customWidth="1"/>
    <col min="1522" max="1523" width="13.125" style="869" customWidth="1"/>
    <col min="1524" max="1525" width="16.125" style="869" customWidth="1"/>
    <col min="1526" max="1526" width="14.875" style="869" customWidth="1"/>
    <col min="1527" max="1527" width="13.5" style="869" customWidth="1"/>
    <col min="1528" max="1528" width="12.875" style="869" customWidth="1"/>
    <col min="1529" max="1529" width="16.125" style="869" customWidth="1"/>
    <col min="1530" max="1530" width="19.125" style="869" customWidth="1"/>
    <col min="1531" max="1564" width="16.125" style="869" customWidth="1"/>
    <col min="1565" max="1770" width="18.5" style="869"/>
    <col min="1771" max="1771" width="1.375" style="869" customWidth="1"/>
    <col min="1772" max="1774" width="11.25" style="869" customWidth="1"/>
    <col min="1775" max="1775" width="13.125" style="869" customWidth="1"/>
    <col min="1776" max="1776" width="15" style="869" customWidth="1"/>
    <col min="1777" max="1777" width="13.375" style="869" customWidth="1"/>
    <col min="1778" max="1779" width="13.125" style="869" customWidth="1"/>
    <col min="1780" max="1781" width="16.125" style="869" customWidth="1"/>
    <col min="1782" max="1782" width="14.875" style="869" customWidth="1"/>
    <col min="1783" max="1783" width="13.5" style="869" customWidth="1"/>
    <col min="1784" max="1784" width="12.875" style="869" customWidth="1"/>
    <col min="1785" max="1785" width="16.125" style="869" customWidth="1"/>
    <col min="1786" max="1786" width="19.125" style="869" customWidth="1"/>
    <col min="1787" max="1820" width="16.125" style="869" customWidth="1"/>
    <col min="1821" max="2026" width="18.5" style="869"/>
    <col min="2027" max="2027" width="1.375" style="869" customWidth="1"/>
    <col min="2028" max="2030" width="11.25" style="869" customWidth="1"/>
    <col min="2031" max="2031" width="13.125" style="869" customWidth="1"/>
    <col min="2032" max="2032" width="15" style="869" customWidth="1"/>
    <col min="2033" max="2033" width="13.375" style="869" customWidth="1"/>
    <col min="2034" max="2035" width="13.125" style="869" customWidth="1"/>
    <col min="2036" max="2037" width="16.125" style="869" customWidth="1"/>
    <col min="2038" max="2038" width="14.875" style="869" customWidth="1"/>
    <col min="2039" max="2039" width="13.5" style="869" customWidth="1"/>
    <col min="2040" max="2040" width="12.875" style="869" customWidth="1"/>
    <col min="2041" max="2041" width="16.125" style="869" customWidth="1"/>
    <col min="2042" max="2042" width="19.125" style="869" customWidth="1"/>
    <col min="2043" max="2076" width="16.125" style="869" customWidth="1"/>
    <col min="2077" max="2282" width="18.5" style="869"/>
    <col min="2283" max="2283" width="1.375" style="869" customWidth="1"/>
    <col min="2284" max="2286" width="11.25" style="869" customWidth="1"/>
    <col min="2287" max="2287" width="13.125" style="869" customWidth="1"/>
    <col min="2288" max="2288" width="15" style="869" customWidth="1"/>
    <col min="2289" max="2289" width="13.375" style="869" customWidth="1"/>
    <col min="2290" max="2291" width="13.125" style="869" customWidth="1"/>
    <col min="2292" max="2293" width="16.125" style="869" customWidth="1"/>
    <col min="2294" max="2294" width="14.875" style="869" customWidth="1"/>
    <col min="2295" max="2295" width="13.5" style="869" customWidth="1"/>
    <col min="2296" max="2296" width="12.875" style="869" customWidth="1"/>
    <col min="2297" max="2297" width="16.125" style="869" customWidth="1"/>
    <col min="2298" max="2298" width="19.125" style="869" customWidth="1"/>
    <col min="2299" max="2332" width="16.125" style="869" customWidth="1"/>
    <col min="2333" max="2538" width="18.5" style="869"/>
    <col min="2539" max="2539" width="1.375" style="869" customWidth="1"/>
    <col min="2540" max="2542" width="11.25" style="869" customWidth="1"/>
    <col min="2543" max="2543" width="13.125" style="869" customWidth="1"/>
    <col min="2544" max="2544" width="15" style="869" customWidth="1"/>
    <col min="2545" max="2545" width="13.375" style="869" customWidth="1"/>
    <col min="2546" max="2547" width="13.125" style="869" customWidth="1"/>
    <col min="2548" max="2549" width="16.125" style="869" customWidth="1"/>
    <col min="2550" max="2550" width="14.875" style="869" customWidth="1"/>
    <col min="2551" max="2551" width="13.5" style="869" customWidth="1"/>
    <col min="2552" max="2552" width="12.875" style="869" customWidth="1"/>
    <col min="2553" max="2553" width="16.125" style="869" customWidth="1"/>
    <col min="2554" max="2554" width="19.125" style="869" customWidth="1"/>
    <col min="2555" max="2588" width="16.125" style="869" customWidth="1"/>
    <col min="2589" max="2794" width="18.5" style="869"/>
    <col min="2795" max="2795" width="1.375" style="869" customWidth="1"/>
    <col min="2796" max="2798" width="11.25" style="869" customWidth="1"/>
    <col min="2799" max="2799" width="13.125" style="869" customWidth="1"/>
    <col min="2800" max="2800" width="15" style="869" customWidth="1"/>
    <col min="2801" max="2801" width="13.375" style="869" customWidth="1"/>
    <col min="2802" max="2803" width="13.125" style="869" customWidth="1"/>
    <col min="2804" max="2805" width="16.125" style="869" customWidth="1"/>
    <col min="2806" max="2806" width="14.875" style="869" customWidth="1"/>
    <col min="2807" max="2807" width="13.5" style="869" customWidth="1"/>
    <col min="2808" max="2808" width="12.875" style="869" customWidth="1"/>
    <col min="2809" max="2809" width="16.125" style="869" customWidth="1"/>
    <col min="2810" max="2810" width="19.125" style="869" customWidth="1"/>
    <col min="2811" max="2844" width="16.125" style="869" customWidth="1"/>
    <col min="2845" max="3050" width="18.5" style="869"/>
    <col min="3051" max="3051" width="1.375" style="869" customWidth="1"/>
    <col min="3052" max="3054" width="11.25" style="869" customWidth="1"/>
    <col min="3055" max="3055" width="13.125" style="869" customWidth="1"/>
    <col min="3056" max="3056" width="15" style="869" customWidth="1"/>
    <col min="3057" max="3057" width="13.375" style="869" customWidth="1"/>
    <col min="3058" max="3059" width="13.125" style="869" customWidth="1"/>
    <col min="3060" max="3061" width="16.125" style="869" customWidth="1"/>
    <col min="3062" max="3062" width="14.875" style="869" customWidth="1"/>
    <col min="3063" max="3063" width="13.5" style="869" customWidth="1"/>
    <col min="3064" max="3064" width="12.875" style="869" customWidth="1"/>
    <col min="3065" max="3065" width="16.125" style="869" customWidth="1"/>
    <col min="3066" max="3066" width="19.125" style="869" customWidth="1"/>
    <col min="3067" max="3100" width="16.125" style="869" customWidth="1"/>
    <col min="3101" max="3306" width="18.5" style="869"/>
    <col min="3307" max="3307" width="1.375" style="869" customWidth="1"/>
    <col min="3308" max="3310" width="11.25" style="869" customWidth="1"/>
    <col min="3311" max="3311" width="13.125" style="869" customWidth="1"/>
    <col min="3312" max="3312" width="15" style="869" customWidth="1"/>
    <col min="3313" max="3313" width="13.375" style="869" customWidth="1"/>
    <col min="3314" max="3315" width="13.125" style="869" customWidth="1"/>
    <col min="3316" max="3317" width="16.125" style="869" customWidth="1"/>
    <col min="3318" max="3318" width="14.875" style="869" customWidth="1"/>
    <col min="3319" max="3319" width="13.5" style="869" customWidth="1"/>
    <col min="3320" max="3320" width="12.875" style="869" customWidth="1"/>
    <col min="3321" max="3321" width="16.125" style="869" customWidth="1"/>
    <col min="3322" max="3322" width="19.125" style="869" customWidth="1"/>
    <col min="3323" max="3356" width="16.125" style="869" customWidth="1"/>
    <col min="3357" max="3562" width="18.5" style="869"/>
    <col min="3563" max="3563" width="1.375" style="869" customWidth="1"/>
    <col min="3564" max="3566" width="11.25" style="869" customWidth="1"/>
    <col min="3567" max="3567" width="13.125" style="869" customWidth="1"/>
    <col min="3568" max="3568" width="15" style="869" customWidth="1"/>
    <col min="3569" max="3569" width="13.375" style="869" customWidth="1"/>
    <col min="3570" max="3571" width="13.125" style="869" customWidth="1"/>
    <col min="3572" max="3573" width="16.125" style="869" customWidth="1"/>
    <col min="3574" max="3574" width="14.875" style="869" customWidth="1"/>
    <col min="3575" max="3575" width="13.5" style="869" customWidth="1"/>
    <col min="3576" max="3576" width="12.875" style="869" customWidth="1"/>
    <col min="3577" max="3577" width="16.125" style="869" customWidth="1"/>
    <col min="3578" max="3578" width="19.125" style="869" customWidth="1"/>
    <col min="3579" max="3612" width="16.125" style="869" customWidth="1"/>
    <col min="3613" max="3818" width="18.5" style="869"/>
    <col min="3819" max="3819" width="1.375" style="869" customWidth="1"/>
    <col min="3820" max="3822" width="11.25" style="869" customWidth="1"/>
    <col min="3823" max="3823" width="13.125" style="869" customWidth="1"/>
    <col min="3824" max="3824" width="15" style="869" customWidth="1"/>
    <col min="3825" max="3825" width="13.375" style="869" customWidth="1"/>
    <col min="3826" max="3827" width="13.125" style="869" customWidth="1"/>
    <col min="3828" max="3829" width="16.125" style="869" customWidth="1"/>
    <col min="3830" max="3830" width="14.875" style="869" customWidth="1"/>
    <col min="3831" max="3831" width="13.5" style="869" customWidth="1"/>
    <col min="3832" max="3832" width="12.875" style="869" customWidth="1"/>
    <col min="3833" max="3833" width="16.125" style="869" customWidth="1"/>
    <col min="3834" max="3834" width="19.125" style="869" customWidth="1"/>
    <col min="3835" max="3868" width="16.125" style="869" customWidth="1"/>
    <col min="3869" max="4074" width="18.5" style="869"/>
    <col min="4075" max="4075" width="1.375" style="869" customWidth="1"/>
    <col min="4076" max="4078" width="11.25" style="869" customWidth="1"/>
    <col min="4079" max="4079" width="13.125" style="869" customWidth="1"/>
    <col min="4080" max="4080" width="15" style="869" customWidth="1"/>
    <col min="4081" max="4081" width="13.375" style="869" customWidth="1"/>
    <col min="4082" max="4083" width="13.125" style="869" customWidth="1"/>
    <col min="4084" max="4085" width="16.125" style="869" customWidth="1"/>
    <col min="4086" max="4086" width="14.875" style="869" customWidth="1"/>
    <col min="4087" max="4087" width="13.5" style="869" customWidth="1"/>
    <col min="4088" max="4088" width="12.875" style="869" customWidth="1"/>
    <col min="4089" max="4089" width="16.125" style="869" customWidth="1"/>
    <col min="4090" max="4090" width="19.125" style="869" customWidth="1"/>
    <col min="4091" max="4124" width="16.125" style="869" customWidth="1"/>
    <col min="4125" max="4330" width="18.5" style="869"/>
    <col min="4331" max="4331" width="1.375" style="869" customWidth="1"/>
    <col min="4332" max="4334" width="11.25" style="869" customWidth="1"/>
    <col min="4335" max="4335" width="13.125" style="869" customWidth="1"/>
    <col min="4336" max="4336" width="15" style="869" customWidth="1"/>
    <col min="4337" max="4337" width="13.375" style="869" customWidth="1"/>
    <col min="4338" max="4339" width="13.125" style="869" customWidth="1"/>
    <col min="4340" max="4341" width="16.125" style="869" customWidth="1"/>
    <col min="4342" max="4342" width="14.875" style="869" customWidth="1"/>
    <col min="4343" max="4343" width="13.5" style="869" customWidth="1"/>
    <col min="4344" max="4344" width="12.875" style="869" customWidth="1"/>
    <col min="4345" max="4345" width="16.125" style="869" customWidth="1"/>
    <col min="4346" max="4346" width="19.125" style="869" customWidth="1"/>
    <col min="4347" max="4380" width="16.125" style="869" customWidth="1"/>
    <col min="4381" max="4586" width="18.5" style="869"/>
    <col min="4587" max="4587" width="1.375" style="869" customWidth="1"/>
    <col min="4588" max="4590" width="11.25" style="869" customWidth="1"/>
    <col min="4591" max="4591" width="13.125" style="869" customWidth="1"/>
    <col min="4592" max="4592" width="15" style="869" customWidth="1"/>
    <col min="4593" max="4593" width="13.375" style="869" customWidth="1"/>
    <col min="4594" max="4595" width="13.125" style="869" customWidth="1"/>
    <col min="4596" max="4597" width="16.125" style="869" customWidth="1"/>
    <col min="4598" max="4598" width="14.875" style="869" customWidth="1"/>
    <col min="4599" max="4599" width="13.5" style="869" customWidth="1"/>
    <col min="4600" max="4600" width="12.875" style="869" customWidth="1"/>
    <col min="4601" max="4601" width="16.125" style="869" customWidth="1"/>
    <col min="4602" max="4602" width="19.125" style="869" customWidth="1"/>
    <col min="4603" max="4636" width="16.125" style="869" customWidth="1"/>
    <col min="4637" max="4842" width="18.5" style="869"/>
    <col min="4843" max="4843" width="1.375" style="869" customWidth="1"/>
    <col min="4844" max="4846" width="11.25" style="869" customWidth="1"/>
    <col min="4847" max="4847" width="13.125" style="869" customWidth="1"/>
    <col min="4848" max="4848" width="15" style="869" customWidth="1"/>
    <col min="4849" max="4849" width="13.375" style="869" customWidth="1"/>
    <col min="4850" max="4851" width="13.125" style="869" customWidth="1"/>
    <col min="4852" max="4853" width="16.125" style="869" customWidth="1"/>
    <col min="4854" max="4854" width="14.875" style="869" customWidth="1"/>
    <col min="4855" max="4855" width="13.5" style="869" customWidth="1"/>
    <col min="4856" max="4856" width="12.875" style="869" customWidth="1"/>
    <col min="4857" max="4857" width="16.125" style="869" customWidth="1"/>
    <col min="4858" max="4858" width="19.125" style="869" customWidth="1"/>
    <col min="4859" max="4892" width="16.125" style="869" customWidth="1"/>
    <col min="4893" max="5098" width="18.5" style="869"/>
    <col min="5099" max="5099" width="1.375" style="869" customWidth="1"/>
    <col min="5100" max="5102" width="11.25" style="869" customWidth="1"/>
    <col min="5103" max="5103" width="13.125" style="869" customWidth="1"/>
    <col min="5104" max="5104" width="15" style="869" customWidth="1"/>
    <col min="5105" max="5105" width="13.375" style="869" customWidth="1"/>
    <col min="5106" max="5107" width="13.125" style="869" customWidth="1"/>
    <col min="5108" max="5109" width="16.125" style="869" customWidth="1"/>
    <col min="5110" max="5110" width="14.875" style="869" customWidth="1"/>
    <col min="5111" max="5111" width="13.5" style="869" customWidth="1"/>
    <col min="5112" max="5112" width="12.875" style="869" customWidth="1"/>
    <col min="5113" max="5113" width="16.125" style="869" customWidth="1"/>
    <col min="5114" max="5114" width="19.125" style="869" customWidth="1"/>
    <col min="5115" max="5148" width="16.125" style="869" customWidth="1"/>
    <col min="5149" max="5354" width="18.5" style="869"/>
    <col min="5355" max="5355" width="1.375" style="869" customWidth="1"/>
    <col min="5356" max="5358" width="11.25" style="869" customWidth="1"/>
    <col min="5359" max="5359" width="13.125" style="869" customWidth="1"/>
    <col min="5360" max="5360" width="15" style="869" customWidth="1"/>
    <col min="5361" max="5361" width="13.375" style="869" customWidth="1"/>
    <col min="5362" max="5363" width="13.125" style="869" customWidth="1"/>
    <col min="5364" max="5365" width="16.125" style="869" customWidth="1"/>
    <col min="5366" max="5366" width="14.875" style="869" customWidth="1"/>
    <col min="5367" max="5367" width="13.5" style="869" customWidth="1"/>
    <col min="5368" max="5368" width="12.875" style="869" customWidth="1"/>
    <col min="5369" max="5369" width="16.125" style="869" customWidth="1"/>
    <col min="5370" max="5370" width="19.125" style="869" customWidth="1"/>
    <col min="5371" max="5404" width="16.125" style="869" customWidth="1"/>
    <col min="5405" max="5610" width="18.5" style="869"/>
    <col min="5611" max="5611" width="1.375" style="869" customWidth="1"/>
    <col min="5612" max="5614" width="11.25" style="869" customWidth="1"/>
    <col min="5615" max="5615" width="13.125" style="869" customWidth="1"/>
    <col min="5616" max="5616" width="15" style="869" customWidth="1"/>
    <col min="5617" max="5617" width="13.375" style="869" customWidth="1"/>
    <col min="5618" max="5619" width="13.125" style="869" customWidth="1"/>
    <col min="5620" max="5621" width="16.125" style="869" customWidth="1"/>
    <col min="5622" max="5622" width="14.875" style="869" customWidth="1"/>
    <col min="5623" max="5623" width="13.5" style="869" customWidth="1"/>
    <col min="5624" max="5624" width="12.875" style="869" customWidth="1"/>
    <col min="5625" max="5625" width="16.125" style="869" customWidth="1"/>
    <col min="5626" max="5626" width="19.125" style="869" customWidth="1"/>
    <col min="5627" max="5660" width="16.125" style="869" customWidth="1"/>
    <col min="5661" max="5866" width="18.5" style="869"/>
    <col min="5867" max="5867" width="1.375" style="869" customWidth="1"/>
    <col min="5868" max="5870" width="11.25" style="869" customWidth="1"/>
    <col min="5871" max="5871" width="13.125" style="869" customWidth="1"/>
    <col min="5872" max="5872" width="15" style="869" customWidth="1"/>
    <col min="5873" max="5873" width="13.375" style="869" customWidth="1"/>
    <col min="5874" max="5875" width="13.125" style="869" customWidth="1"/>
    <col min="5876" max="5877" width="16.125" style="869" customWidth="1"/>
    <col min="5878" max="5878" width="14.875" style="869" customWidth="1"/>
    <col min="5879" max="5879" width="13.5" style="869" customWidth="1"/>
    <col min="5880" max="5880" width="12.875" style="869" customWidth="1"/>
    <col min="5881" max="5881" width="16.125" style="869" customWidth="1"/>
    <col min="5882" max="5882" width="19.125" style="869" customWidth="1"/>
    <col min="5883" max="5916" width="16.125" style="869" customWidth="1"/>
    <col min="5917" max="6122" width="18.5" style="869"/>
    <col min="6123" max="6123" width="1.375" style="869" customWidth="1"/>
    <col min="6124" max="6126" width="11.25" style="869" customWidth="1"/>
    <col min="6127" max="6127" width="13.125" style="869" customWidth="1"/>
    <col min="6128" max="6128" width="15" style="869" customWidth="1"/>
    <col min="6129" max="6129" width="13.375" style="869" customWidth="1"/>
    <col min="6130" max="6131" width="13.125" style="869" customWidth="1"/>
    <col min="6132" max="6133" width="16.125" style="869" customWidth="1"/>
    <col min="6134" max="6134" width="14.875" style="869" customWidth="1"/>
    <col min="6135" max="6135" width="13.5" style="869" customWidth="1"/>
    <col min="6136" max="6136" width="12.875" style="869" customWidth="1"/>
    <col min="6137" max="6137" width="16.125" style="869" customWidth="1"/>
    <col min="6138" max="6138" width="19.125" style="869" customWidth="1"/>
    <col min="6139" max="6172" width="16.125" style="869" customWidth="1"/>
    <col min="6173" max="6378" width="18.5" style="869"/>
    <col min="6379" max="6379" width="1.375" style="869" customWidth="1"/>
    <col min="6380" max="6382" width="11.25" style="869" customWidth="1"/>
    <col min="6383" max="6383" width="13.125" style="869" customWidth="1"/>
    <col min="6384" max="6384" width="15" style="869" customWidth="1"/>
    <col min="6385" max="6385" width="13.375" style="869" customWidth="1"/>
    <col min="6386" max="6387" width="13.125" style="869" customWidth="1"/>
    <col min="6388" max="6389" width="16.125" style="869" customWidth="1"/>
    <col min="6390" max="6390" width="14.875" style="869" customWidth="1"/>
    <col min="6391" max="6391" width="13.5" style="869" customWidth="1"/>
    <col min="6392" max="6392" width="12.875" style="869" customWidth="1"/>
    <col min="6393" max="6393" width="16.125" style="869" customWidth="1"/>
    <col min="6394" max="6394" width="19.125" style="869" customWidth="1"/>
    <col min="6395" max="6428" width="16.125" style="869" customWidth="1"/>
    <col min="6429" max="6634" width="18.5" style="869"/>
    <col min="6635" max="6635" width="1.375" style="869" customWidth="1"/>
    <col min="6636" max="6638" width="11.25" style="869" customWidth="1"/>
    <col min="6639" max="6639" width="13.125" style="869" customWidth="1"/>
    <col min="6640" max="6640" width="15" style="869" customWidth="1"/>
    <col min="6641" max="6641" width="13.375" style="869" customWidth="1"/>
    <col min="6642" max="6643" width="13.125" style="869" customWidth="1"/>
    <col min="6644" max="6645" width="16.125" style="869" customWidth="1"/>
    <col min="6646" max="6646" width="14.875" style="869" customWidth="1"/>
    <col min="6647" max="6647" width="13.5" style="869" customWidth="1"/>
    <col min="6648" max="6648" width="12.875" style="869" customWidth="1"/>
    <col min="6649" max="6649" width="16.125" style="869" customWidth="1"/>
    <col min="6650" max="6650" width="19.125" style="869" customWidth="1"/>
    <col min="6651" max="6684" width="16.125" style="869" customWidth="1"/>
    <col min="6685" max="6890" width="18.5" style="869"/>
    <col min="6891" max="6891" width="1.375" style="869" customWidth="1"/>
    <col min="6892" max="6894" width="11.25" style="869" customWidth="1"/>
    <col min="6895" max="6895" width="13.125" style="869" customWidth="1"/>
    <col min="6896" max="6896" width="15" style="869" customWidth="1"/>
    <col min="6897" max="6897" width="13.375" style="869" customWidth="1"/>
    <col min="6898" max="6899" width="13.125" style="869" customWidth="1"/>
    <col min="6900" max="6901" width="16.125" style="869" customWidth="1"/>
    <col min="6902" max="6902" width="14.875" style="869" customWidth="1"/>
    <col min="6903" max="6903" width="13.5" style="869" customWidth="1"/>
    <col min="6904" max="6904" width="12.875" style="869" customWidth="1"/>
    <col min="6905" max="6905" width="16.125" style="869" customWidth="1"/>
    <col min="6906" max="6906" width="19.125" style="869" customWidth="1"/>
    <col min="6907" max="6940" width="16.125" style="869" customWidth="1"/>
    <col min="6941" max="7146" width="18.5" style="869"/>
    <col min="7147" max="7147" width="1.375" style="869" customWidth="1"/>
    <col min="7148" max="7150" width="11.25" style="869" customWidth="1"/>
    <col min="7151" max="7151" width="13.125" style="869" customWidth="1"/>
    <col min="7152" max="7152" width="15" style="869" customWidth="1"/>
    <col min="7153" max="7153" width="13.375" style="869" customWidth="1"/>
    <col min="7154" max="7155" width="13.125" style="869" customWidth="1"/>
    <col min="7156" max="7157" width="16.125" style="869" customWidth="1"/>
    <col min="7158" max="7158" width="14.875" style="869" customWidth="1"/>
    <col min="7159" max="7159" width="13.5" style="869" customWidth="1"/>
    <col min="7160" max="7160" width="12.875" style="869" customWidth="1"/>
    <col min="7161" max="7161" width="16.125" style="869" customWidth="1"/>
    <col min="7162" max="7162" width="19.125" style="869" customWidth="1"/>
    <col min="7163" max="7196" width="16.125" style="869" customWidth="1"/>
    <col min="7197" max="7402" width="18.5" style="869"/>
    <col min="7403" max="7403" width="1.375" style="869" customWidth="1"/>
    <col min="7404" max="7406" width="11.25" style="869" customWidth="1"/>
    <col min="7407" max="7407" width="13.125" style="869" customWidth="1"/>
    <col min="7408" max="7408" width="15" style="869" customWidth="1"/>
    <col min="7409" max="7409" width="13.375" style="869" customWidth="1"/>
    <col min="7410" max="7411" width="13.125" style="869" customWidth="1"/>
    <col min="7412" max="7413" width="16.125" style="869" customWidth="1"/>
    <col min="7414" max="7414" width="14.875" style="869" customWidth="1"/>
    <col min="7415" max="7415" width="13.5" style="869" customWidth="1"/>
    <col min="7416" max="7416" width="12.875" style="869" customWidth="1"/>
    <col min="7417" max="7417" width="16.125" style="869" customWidth="1"/>
    <col min="7418" max="7418" width="19.125" style="869" customWidth="1"/>
    <col min="7419" max="7452" width="16.125" style="869" customWidth="1"/>
    <col min="7453" max="7658" width="18.5" style="869"/>
    <col min="7659" max="7659" width="1.375" style="869" customWidth="1"/>
    <col min="7660" max="7662" width="11.25" style="869" customWidth="1"/>
    <col min="7663" max="7663" width="13.125" style="869" customWidth="1"/>
    <col min="7664" max="7664" width="15" style="869" customWidth="1"/>
    <col min="7665" max="7665" width="13.375" style="869" customWidth="1"/>
    <col min="7666" max="7667" width="13.125" style="869" customWidth="1"/>
    <col min="7668" max="7669" width="16.125" style="869" customWidth="1"/>
    <col min="7670" max="7670" width="14.875" style="869" customWidth="1"/>
    <col min="7671" max="7671" width="13.5" style="869" customWidth="1"/>
    <col min="7672" max="7672" width="12.875" style="869" customWidth="1"/>
    <col min="7673" max="7673" width="16.125" style="869" customWidth="1"/>
    <col min="7674" max="7674" width="19.125" style="869" customWidth="1"/>
    <col min="7675" max="7708" width="16.125" style="869" customWidth="1"/>
    <col min="7709" max="7914" width="18.5" style="869"/>
    <col min="7915" max="7915" width="1.375" style="869" customWidth="1"/>
    <col min="7916" max="7918" width="11.25" style="869" customWidth="1"/>
    <col min="7919" max="7919" width="13.125" style="869" customWidth="1"/>
    <col min="7920" max="7920" width="15" style="869" customWidth="1"/>
    <col min="7921" max="7921" width="13.375" style="869" customWidth="1"/>
    <col min="7922" max="7923" width="13.125" style="869" customWidth="1"/>
    <col min="7924" max="7925" width="16.125" style="869" customWidth="1"/>
    <col min="7926" max="7926" width="14.875" style="869" customWidth="1"/>
    <col min="7927" max="7927" width="13.5" style="869" customWidth="1"/>
    <col min="7928" max="7928" width="12.875" style="869" customWidth="1"/>
    <col min="7929" max="7929" width="16.125" style="869" customWidth="1"/>
    <col min="7930" max="7930" width="19.125" style="869" customWidth="1"/>
    <col min="7931" max="7964" width="16.125" style="869" customWidth="1"/>
    <col min="7965" max="8170" width="18.5" style="869"/>
    <col min="8171" max="8171" width="1.375" style="869" customWidth="1"/>
    <col min="8172" max="8174" width="11.25" style="869" customWidth="1"/>
    <col min="8175" max="8175" width="13.125" style="869" customWidth="1"/>
    <col min="8176" max="8176" width="15" style="869" customWidth="1"/>
    <col min="8177" max="8177" width="13.375" style="869" customWidth="1"/>
    <col min="8178" max="8179" width="13.125" style="869" customWidth="1"/>
    <col min="8180" max="8181" width="16.125" style="869" customWidth="1"/>
    <col min="8182" max="8182" width="14.875" style="869" customWidth="1"/>
    <col min="8183" max="8183" width="13.5" style="869" customWidth="1"/>
    <col min="8184" max="8184" width="12.875" style="869" customWidth="1"/>
    <col min="8185" max="8185" width="16.125" style="869" customWidth="1"/>
    <col min="8186" max="8186" width="19.125" style="869" customWidth="1"/>
    <col min="8187" max="8220" width="16.125" style="869" customWidth="1"/>
    <col min="8221" max="8426" width="18.5" style="869"/>
    <col min="8427" max="8427" width="1.375" style="869" customWidth="1"/>
    <col min="8428" max="8430" width="11.25" style="869" customWidth="1"/>
    <col min="8431" max="8431" width="13.125" style="869" customWidth="1"/>
    <col min="8432" max="8432" width="15" style="869" customWidth="1"/>
    <col min="8433" max="8433" width="13.375" style="869" customWidth="1"/>
    <col min="8434" max="8435" width="13.125" style="869" customWidth="1"/>
    <col min="8436" max="8437" width="16.125" style="869" customWidth="1"/>
    <col min="8438" max="8438" width="14.875" style="869" customWidth="1"/>
    <col min="8439" max="8439" width="13.5" style="869" customWidth="1"/>
    <col min="8440" max="8440" width="12.875" style="869" customWidth="1"/>
    <col min="8441" max="8441" width="16.125" style="869" customWidth="1"/>
    <col min="8442" max="8442" width="19.125" style="869" customWidth="1"/>
    <col min="8443" max="8476" width="16.125" style="869" customWidth="1"/>
    <col min="8477" max="8682" width="18.5" style="869"/>
    <col min="8683" max="8683" width="1.375" style="869" customWidth="1"/>
    <col min="8684" max="8686" width="11.25" style="869" customWidth="1"/>
    <col min="8687" max="8687" width="13.125" style="869" customWidth="1"/>
    <col min="8688" max="8688" width="15" style="869" customWidth="1"/>
    <col min="8689" max="8689" width="13.375" style="869" customWidth="1"/>
    <col min="8690" max="8691" width="13.125" style="869" customWidth="1"/>
    <col min="8692" max="8693" width="16.125" style="869" customWidth="1"/>
    <col min="8694" max="8694" width="14.875" style="869" customWidth="1"/>
    <col min="8695" max="8695" width="13.5" style="869" customWidth="1"/>
    <col min="8696" max="8696" width="12.875" style="869" customWidth="1"/>
    <col min="8697" max="8697" width="16.125" style="869" customWidth="1"/>
    <col min="8698" max="8698" width="19.125" style="869" customWidth="1"/>
    <col min="8699" max="8732" width="16.125" style="869" customWidth="1"/>
    <col min="8733" max="8938" width="18.5" style="869"/>
    <col min="8939" max="8939" width="1.375" style="869" customWidth="1"/>
    <col min="8940" max="8942" width="11.25" style="869" customWidth="1"/>
    <col min="8943" max="8943" width="13.125" style="869" customWidth="1"/>
    <col min="8944" max="8944" width="15" style="869" customWidth="1"/>
    <col min="8945" max="8945" width="13.375" style="869" customWidth="1"/>
    <col min="8946" max="8947" width="13.125" style="869" customWidth="1"/>
    <col min="8948" max="8949" width="16.125" style="869" customWidth="1"/>
    <col min="8950" max="8950" width="14.875" style="869" customWidth="1"/>
    <col min="8951" max="8951" width="13.5" style="869" customWidth="1"/>
    <col min="8952" max="8952" width="12.875" style="869" customWidth="1"/>
    <col min="8953" max="8953" width="16.125" style="869" customWidth="1"/>
    <col min="8954" max="8954" width="19.125" style="869" customWidth="1"/>
    <col min="8955" max="8988" width="16.125" style="869" customWidth="1"/>
    <col min="8989" max="9194" width="18.5" style="869"/>
    <col min="9195" max="9195" width="1.375" style="869" customWidth="1"/>
    <col min="9196" max="9198" width="11.25" style="869" customWidth="1"/>
    <col min="9199" max="9199" width="13.125" style="869" customWidth="1"/>
    <col min="9200" max="9200" width="15" style="869" customWidth="1"/>
    <col min="9201" max="9201" width="13.375" style="869" customWidth="1"/>
    <col min="9202" max="9203" width="13.125" style="869" customWidth="1"/>
    <col min="9204" max="9205" width="16.125" style="869" customWidth="1"/>
    <col min="9206" max="9206" width="14.875" style="869" customWidth="1"/>
    <col min="9207" max="9207" width="13.5" style="869" customWidth="1"/>
    <col min="9208" max="9208" width="12.875" style="869" customWidth="1"/>
    <col min="9209" max="9209" width="16.125" style="869" customWidth="1"/>
    <col min="9210" max="9210" width="19.125" style="869" customWidth="1"/>
    <col min="9211" max="9244" width="16.125" style="869" customWidth="1"/>
    <col min="9245" max="9450" width="18.5" style="869"/>
    <col min="9451" max="9451" width="1.375" style="869" customWidth="1"/>
    <col min="9452" max="9454" width="11.25" style="869" customWidth="1"/>
    <col min="9455" max="9455" width="13.125" style="869" customWidth="1"/>
    <col min="9456" max="9456" width="15" style="869" customWidth="1"/>
    <col min="9457" max="9457" width="13.375" style="869" customWidth="1"/>
    <col min="9458" max="9459" width="13.125" style="869" customWidth="1"/>
    <col min="9460" max="9461" width="16.125" style="869" customWidth="1"/>
    <col min="9462" max="9462" width="14.875" style="869" customWidth="1"/>
    <col min="9463" max="9463" width="13.5" style="869" customWidth="1"/>
    <col min="9464" max="9464" width="12.875" style="869" customWidth="1"/>
    <col min="9465" max="9465" width="16.125" style="869" customWidth="1"/>
    <col min="9466" max="9466" width="19.125" style="869" customWidth="1"/>
    <col min="9467" max="9500" width="16.125" style="869" customWidth="1"/>
    <col min="9501" max="9706" width="18.5" style="869"/>
    <col min="9707" max="9707" width="1.375" style="869" customWidth="1"/>
    <col min="9708" max="9710" width="11.25" style="869" customWidth="1"/>
    <col min="9711" max="9711" width="13.125" style="869" customWidth="1"/>
    <col min="9712" max="9712" width="15" style="869" customWidth="1"/>
    <col min="9713" max="9713" width="13.375" style="869" customWidth="1"/>
    <col min="9714" max="9715" width="13.125" style="869" customWidth="1"/>
    <col min="9716" max="9717" width="16.125" style="869" customWidth="1"/>
    <col min="9718" max="9718" width="14.875" style="869" customWidth="1"/>
    <col min="9719" max="9719" width="13.5" style="869" customWidth="1"/>
    <col min="9720" max="9720" width="12.875" style="869" customWidth="1"/>
    <col min="9721" max="9721" width="16.125" style="869" customWidth="1"/>
    <col min="9722" max="9722" width="19.125" style="869" customWidth="1"/>
    <col min="9723" max="9756" width="16.125" style="869" customWidth="1"/>
    <col min="9757" max="9962" width="18.5" style="869"/>
    <col min="9963" max="9963" width="1.375" style="869" customWidth="1"/>
    <col min="9964" max="9966" width="11.25" style="869" customWidth="1"/>
    <col min="9967" max="9967" width="13.125" style="869" customWidth="1"/>
    <col min="9968" max="9968" width="15" style="869" customWidth="1"/>
    <col min="9969" max="9969" width="13.375" style="869" customWidth="1"/>
    <col min="9970" max="9971" width="13.125" style="869" customWidth="1"/>
    <col min="9972" max="9973" width="16.125" style="869" customWidth="1"/>
    <col min="9974" max="9974" width="14.875" style="869" customWidth="1"/>
    <col min="9975" max="9975" width="13.5" style="869" customWidth="1"/>
    <col min="9976" max="9976" width="12.875" style="869" customWidth="1"/>
    <col min="9977" max="9977" width="16.125" style="869" customWidth="1"/>
    <col min="9978" max="9978" width="19.125" style="869" customWidth="1"/>
    <col min="9979" max="10012" width="16.125" style="869" customWidth="1"/>
    <col min="10013" max="10218" width="18.5" style="869"/>
    <col min="10219" max="10219" width="1.375" style="869" customWidth="1"/>
    <col min="10220" max="10222" width="11.25" style="869" customWidth="1"/>
    <col min="10223" max="10223" width="13.125" style="869" customWidth="1"/>
    <col min="10224" max="10224" width="15" style="869" customWidth="1"/>
    <col min="10225" max="10225" width="13.375" style="869" customWidth="1"/>
    <col min="10226" max="10227" width="13.125" style="869" customWidth="1"/>
    <col min="10228" max="10229" width="16.125" style="869" customWidth="1"/>
    <col min="10230" max="10230" width="14.875" style="869" customWidth="1"/>
    <col min="10231" max="10231" width="13.5" style="869" customWidth="1"/>
    <col min="10232" max="10232" width="12.875" style="869" customWidth="1"/>
    <col min="10233" max="10233" width="16.125" style="869" customWidth="1"/>
    <col min="10234" max="10234" width="19.125" style="869" customWidth="1"/>
    <col min="10235" max="10268" width="16.125" style="869" customWidth="1"/>
    <col min="10269" max="10474" width="18.5" style="869"/>
    <col min="10475" max="10475" width="1.375" style="869" customWidth="1"/>
    <col min="10476" max="10478" width="11.25" style="869" customWidth="1"/>
    <col min="10479" max="10479" width="13.125" style="869" customWidth="1"/>
    <col min="10480" max="10480" width="15" style="869" customWidth="1"/>
    <col min="10481" max="10481" width="13.375" style="869" customWidth="1"/>
    <col min="10482" max="10483" width="13.125" style="869" customWidth="1"/>
    <col min="10484" max="10485" width="16.125" style="869" customWidth="1"/>
    <col min="10486" max="10486" width="14.875" style="869" customWidth="1"/>
    <col min="10487" max="10487" width="13.5" style="869" customWidth="1"/>
    <col min="10488" max="10488" width="12.875" style="869" customWidth="1"/>
    <col min="10489" max="10489" width="16.125" style="869" customWidth="1"/>
    <col min="10490" max="10490" width="19.125" style="869" customWidth="1"/>
    <col min="10491" max="10524" width="16.125" style="869" customWidth="1"/>
    <col min="10525" max="10730" width="18.5" style="869"/>
    <col min="10731" max="10731" width="1.375" style="869" customWidth="1"/>
    <col min="10732" max="10734" width="11.25" style="869" customWidth="1"/>
    <col min="10735" max="10735" width="13.125" style="869" customWidth="1"/>
    <col min="10736" max="10736" width="15" style="869" customWidth="1"/>
    <col min="10737" max="10737" width="13.375" style="869" customWidth="1"/>
    <col min="10738" max="10739" width="13.125" style="869" customWidth="1"/>
    <col min="10740" max="10741" width="16.125" style="869" customWidth="1"/>
    <col min="10742" max="10742" width="14.875" style="869" customWidth="1"/>
    <col min="10743" max="10743" width="13.5" style="869" customWidth="1"/>
    <col min="10744" max="10744" width="12.875" style="869" customWidth="1"/>
    <col min="10745" max="10745" width="16.125" style="869" customWidth="1"/>
    <col min="10746" max="10746" width="19.125" style="869" customWidth="1"/>
    <col min="10747" max="10780" width="16.125" style="869" customWidth="1"/>
    <col min="10781" max="10986" width="18.5" style="869"/>
    <col min="10987" max="10987" width="1.375" style="869" customWidth="1"/>
    <col min="10988" max="10990" width="11.25" style="869" customWidth="1"/>
    <col min="10991" max="10991" width="13.125" style="869" customWidth="1"/>
    <col min="10992" max="10992" width="15" style="869" customWidth="1"/>
    <col min="10993" max="10993" width="13.375" style="869" customWidth="1"/>
    <col min="10994" max="10995" width="13.125" style="869" customWidth="1"/>
    <col min="10996" max="10997" width="16.125" style="869" customWidth="1"/>
    <col min="10998" max="10998" width="14.875" style="869" customWidth="1"/>
    <col min="10999" max="10999" width="13.5" style="869" customWidth="1"/>
    <col min="11000" max="11000" width="12.875" style="869" customWidth="1"/>
    <col min="11001" max="11001" width="16.125" style="869" customWidth="1"/>
    <col min="11002" max="11002" width="19.125" style="869" customWidth="1"/>
    <col min="11003" max="11036" width="16.125" style="869" customWidth="1"/>
    <col min="11037" max="11242" width="18.5" style="869"/>
    <col min="11243" max="11243" width="1.375" style="869" customWidth="1"/>
    <col min="11244" max="11246" width="11.25" style="869" customWidth="1"/>
    <col min="11247" max="11247" width="13.125" style="869" customWidth="1"/>
    <col min="11248" max="11248" width="15" style="869" customWidth="1"/>
    <col min="11249" max="11249" width="13.375" style="869" customWidth="1"/>
    <col min="11250" max="11251" width="13.125" style="869" customWidth="1"/>
    <col min="11252" max="11253" width="16.125" style="869" customWidth="1"/>
    <col min="11254" max="11254" width="14.875" style="869" customWidth="1"/>
    <col min="11255" max="11255" width="13.5" style="869" customWidth="1"/>
    <col min="11256" max="11256" width="12.875" style="869" customWidth="1"/>
    <col min="11257" max="11257" width="16.125" style="869" customWidth="1"/>
    <col min="11258" max="11258" width="19.125" style="869" customWidth="1"/>
    <col min="11259" max="11292" width="16.125" style="869" customWidth="1"/>
    <col min="11293" max="11498" width="18.5" style="869"/>
    <col min="11499" max="11499" width="1.375" style="869" customWidth="1"/>
    <col min="11500" max="11502" width="11.25" style="869" customWidth="1"/>
    <col min="11503" max="11503" width="13.125" style="869" customWidth="1"/>
    <col min="11504" max="11504" width="15" style="869" customWidth="1"/>
    <col min="11505" max="11505" width="13.375" style="869" customWidth="1"/>
    <col min="11506" max="11507" width="13.125" style="869" customWidth="1"/>
    <col min="11508" max="11509" width="16.125" style="869" customWidth="1"/>
    <col min="11510" max="11510" width="14.875" style="869" customWidth="1"/>
    <col min="11511" max="11511" width="13.5" style="869" customWidth="1"/>
    <col min="11512" max="11512" width="12.875" style="869" customWidth="1"/>
    <col min="11513" max="11513" width="16.125" style="869" customWidth="1"/>
    <col min="11514" max="11514" width="19.125" style="869" customWidth="1"/>
    <col min="11515" max="11548" width="16.125" style="869" customWidth="1"/>
    <col min="11549" max="11754" width="18.5" style="869"/>
    <col min="11755" max="11755" width="1.375" style="869" customWidth="1"/>
    <col min="11756" max="11758" width="11.25" style="869" customWidth="1"/>
    <col min="11759" max="11759" width="13.125" style="869" customWidth="1"/>
    <col min="11760" max="11760" width="15" style="869" customWidth="1"/>
    <col min="11761" max="11761" width="13.375" style="869" customWidth="1"/>
    <col min="11762" max="11763" width="13.125" style="869" customWidth="1"/>
    <col min="11764" max="11765" width="16.125" style="869" customWidth="1"/>
    <col min="11766" max="11766" width="14.875" style="869" customWidth="1"/>
    <col min="11767" max="11767" width="13.5" style="869" customWidth="1"/>
    <col min="11768" max="11768" width="12.875" style="869" customWidth="1"/>
    <col min="11769" max="11769" width="16.125" style="869" customWidth="1"/>
    <col min="11770" max="11770" width="19.125" style="869" customWidth="1"/>
    <col min="11771" max="11804" width="16.125" style="869" customWidth="1"/>
    <col min="11805" max="12010" width="18.5" style="869"/>
    <col min="12011" max="12011" width="1.375" style="869" customWidth="1"/>
    <col min="12012" max="12014" width="11.25" style="869" customWidth="1"/>
    <col min="12015" max="12015" width="13.125" style="869" customWidth="1"/>
    <col min="12016" max="12016" width="15" style="869" customWidth="1"/>
    <col min="12017" max="12017" width="13.375" style="869" customWidth="1"/>
    <col min="12018" max="12019" width="13.125" style="869" customWidth="1"/>
    <col min="12020" max="12021" width="16.125" style="869" customWidth="1"/>
    <col min="12022" max="12022" width="14.875" style="869" customWidth="1"/>
    <col min="12023" max="12023" width="13.5" style="869" customWidth="1"/>
    <col min="12024" max="12024" width="12.875" style="869" customWidth="1"/>
    <col min="12025" max="12025" width="16.125" style="869" customWidth="1"/>
    <col min="12026" max="12026" width="19.125" style="869" customWidth="1"/>
    <col min="12027" max="12060" width="16.125" style="869" customWidth="1"/>
    <col min="12061" max="12266" width="18.5" style="869"/>
    <col min="12267" max="12267" width="1.375" style="869" customWidth="1"/>
    <col min="12268" max="12270" width="11.25" style="869" customWidth="1"/>
    <col min="12271" max="12271" width="13.125" style="869" customWidth="1"/>
    <col min="12272" max="12272" width="15" style="869" customWidth="1"/>
    <col min="12273" max="12273" width="13.375" style="869" customWidth="1"/>
    <col min="12274" max="12275" width="13.125" style="869" customWidth="1"/>
    <col min="12276" max="12277" width="16.125" style="869" customWidth="1"/>
    <col min="12278" max="12278" width="14.875" style="869" customWidth="1"/>
    <col min="12279" max="12279" width="13.5" style="869" customWidth="1"/>
    <col min="12280" max="12280" width="12.875" style="869" customWidth="1"/>
    <col min="12281" max="12281" width="16.125" style="869" customWidth="1"/>
    <col min="12282" max="12282" width="19.125" style="869" customWidth="1"/>
    <col min="12283" max="12316" width="16.125" style="869" customWidth="1"/>
    <col min="12317" max="12522" width="18.5" style="869"/>
    <col min="12523" max="12523" width="1.375" style="869" customWidth="1"/>
    <col min="12524" max="12526" width="11.25" style="869" customWidth="1"/>
    <col min="12527" max="12527" width="13.125" style="869" customWidth="1"/>
    <col min="12528" max="12528" width="15" style="869" customWidth="1"/>
    <col min="12529" max="12529" width="13.375" style="869" customWidth="1"/>
    <col min="12530" max="12531" width="13.125" style="869" customWidth="1"/>
    <col min="12532" max="12533" width="16.125" style="869" customWidth="1"/>
    <col min="12534" max="12534" width="14.875" style="869" customWidth="1"/>
    <col min="12535" max="12535" width="13.5" style="869" customWidth="1"/>
    <col min="12536" max="12536" width="12.875" style="869" customWidth="1"/>
    <col min="12537" max="12537" width="16.125" style="869" customWidth="1"/>
    <col min="12538" max="12538" width="19.125" style="869" customWidth="1"/>
    <col min="12539" max="12572" width="16.125" style="869" customWidth="1"/>
    <col min="12573" max="12778" width="18.5" style="869"/>
    <col min="12779" max="12779" width="1.375" style="869" customWidth="1"/>
    <col min="12780" max="12782" width="11.25" style="869" customWidth="1"/>
    <col min="12783" max="12783" width="13.125" style="869" customWidth="1"/>
    <col min="12784" max="12784" width="15" style="869" customWidth="1"/>
    <col min="12785" max="12785" width="13.375" style="869" customWidth="1"/>
    <col min="12786" max="12787" width="13.125" style="869" customWidth="1"/>
    <col min="12788" max="12789" width="16.125" style="869" customWidth="1"/>
    <col min="12790" max="12790" width="14.875" style="869" customWidth="1"/>
    <col min="12791" max="12791" width="13.5" style="869" customWidth="1"/>
    <col min="12792" max="12792" width="12.875" style="869" customWidth="1"/>
    <col min="12793" max="12793" width="16.125" style="869" customWidth="1"/>
    <col min="12794" max="12794" width="19.125" style="869" customWidth="1"/>
    <col min="12795" max="12828" width="16.125" style="869" customWidth="1"/>
    <col min="12829" max="13034" width="18.5" style="869"/>
    <col min="13035" max="13035" width="1.375" style="869" customWidth="1"/>
    <col min="13036" max="13038" width="11.25" style="869" customWidth="1"/>
    <col min="13039" max="13039" width="13.125" style="869" customWidth="1"/>
    <col min="13040" max="13040" width="15" style="869" customWidth="1"/>
    <col min="13041" max="13041" width="13.375" style="869" customWidth="1"/>
    <col min="13042" max="13043" width="13.125" style="869" customWidth="1"/>
    <col min="13044" max="13045" width="16.125" style="869" customWidth="1"/>
    <col min="13046" max="13046" width="14.875" style="869" customWidth="1"/>
    <col min="13047" max="13047" width="13.5" style="869" customWidth="1"/>
    <col min="13048" max="13048" width="12.875" style="869" customWidth="1"/>
    <col min="13049" max="13049" width="16.125" style="869" customWidth="1"/>
    <col min="13050" max="13050" width="19.125" style="869" customWidth="1"/>
    <col min="13051" max="13084" width="16.125" style="869" customWidth="1"/>
    <col min="13085" max="13290" width="18.5" style="869"/>
    <col min="13291" max="13291" width="1.375" style="869" customWidth="1"/>
    <col min="13292" max="13294" width="11.25" style="869" customWidth="1"/>
    <col min="13295" max="13295" width="13.125" style="869" customWidth="1"/>
    <col min="13296" max="13296" width="15" style="869" customWidth="1"/>
    <col min="13297" max="13297" width="13.375" style="869" customWidth="1"/>
    <col min="13298" max="13299" width="13.125" style="869" customWidth="1"/>
    <col min="13300" max="13301" width="16.125" style="869" customWidth="1"/>
    <col min="13302" max="13302" width="14.875" style="869" customWidth="1"/>
    <col min="13303" max="13303" width="13.5" style="869" customWidth="1"/>
    <col min="13304" max="13304" width="12.875" style="869" customWidth="1"/>
    <col min="13305" max="13305" width="16.125" style="869" customWidth="1"/>
    <col min="13306" max="13306" width="19.125" style="869" customWidth="1"/>
    <col min="13307" max="13340" width="16.125" style="869" customWidth="1"/>
    <col min="13341" max="13546" width="18.5" style="869"/>
    <col min="13547" max="13547" width="1.375" style="869" customWidth="1"/>
    <col min="13548" max="13550" width="11.25" style="869" customWidth="1"/>
    <col min="13551" max="13551" width="13.125" style="869" customWidth="1"/>
    <col min="13552" max="13552" width="15" style="869" customWidth="1"/>
    <col min="13553" max="13553" width="13.375" style="869" customWidth="1"/>
    <col min="13554" max="13555" width="13.125" style="869" customWidth="1"/>
    <col min="13556" max="13557" width="16.125" style="869" customWidth="1"/>
    <col min="13558" max="13558" width="14.875" style="869" customWidth="1"/>
    <col min="13559" max="13559" width="13.5" style="869" customWidth="1"/>
    <col min="13560" max="13560" width="12.875" style="869" customWidth="1"/>
    <col min="13561" max="13561" width="16.125" style="869" customWidth="1"/>
    <col min="13562" max="13562" width="19.125" style="869" customWidth="1"/>
    <col min="13563" max="13596" width="16.125" style="869" customWidth="1"/>
    <col min="13597" max="13802" width="18.5" style="869"/>
    <col min="13803" max="13803" width="1.375" style="869" customWidth="1"/>
    <col min="13804" max="13806" width="11.25" style="869" customWidth="1"/>
    <col min="13807" max="13807" width="13.125" style="869" customWidth="1"/>
    <col min="13808" max="13808" width="15" style="869" customWidth="1"/>
    <col min="13809" max="13809" width="13.375" style="869" customWidth="1"/>
    <col min="13810" max="13811" width="13.125" style="869" customWidth="1"/>
    <col min="13812" max="13813" width="16.125" style="869" customWidth="1"/>
    <col min="13814" max="13814" width="14.875" style="869" customWidth="1"/>
    <col min="13815" max="13815" width="13.5" style="869" customWidth="1"/>
    <col min="13816" max="13816" width="12.875" style="869" customWidth="1"/>
    <col min="13817" max="13817" width="16.125" style="869" customWidth="1"/>
    <col min="13818" max="13818" width="19.125" style="869" customWidth="1"/>
    <col min="13819" max="13852" width="16.125" style="869" customWidth="1"/>
    <col min="13853" max="14058" width="18.5" style="869"/>
    <col min="14059" max="14059" width="1.375" style="869" customWidth="1"/>
    <col min="14060" max="14062" width="11.25" style="869" customWidth="1"/>
    <col min="14063" max="14063" width="13.125" style="869" customWidth="1"/>
    <col min="14064" max="14064" width="15" style="869" customWidth="1"/>
    <col min="14065" max="14065" width="13.375" style="869" customWidth="1"/>
    <col min="14066" max="14067" width="13.125" style="869" customWidth="1"/>
    <col min="14068" max="14069" width="16.125" style="869" customWidth="1"/>
    <col min="14070" max="14070" width="14.875" style="869" customWidth="1"/>
    <col min="14071" max="14071" width="13.5" style="869" customWidth="1"/>
    <col min="14072" max="14072" width="12.875" style="869" customWidth="1"/>
    <col min="14073" max="14073" width="16.125" style="869" customWidth="1"/>
    <col min="14074" max="14074" width="19.125" style="869" customWidth="1"/>
    <col min="14075" max="14108" width="16.125" style="869" customWidth="1"/>
    <col min="14109" max="14314" width="18.5" style="869"/>
    <col min="14315" max="14315" width="1.375" style="869" customWidth="1"/>
    <col min="14316" max="14318" width="11.25" style="869" customWidth="1"/>
    <col min="14319" max="14319" width="13.125" style="869" customWidth="1"/>
    <col min="14320" max="14320" width="15" style="869" customWidth="1"/>
    <col min="14321" max="14321" width="13.375" style="869" customWidth="1"/>
    <col min="14322" max="14323" width="13.125" style="869" customWidth="1"/>
    <col min="14324" max="14325" width="16.125" style="869" customWidth="1"/>
    <col min="14326" max="14326" width="14.875" style="869" customWidth="1"/>
    <col min="14327" max="14327" width="13.5" style="869" customWidth="1"/>
    <col min="14328" max="14328" width="12.875" style="869" customWidth="1"/>
    <col min="14329" max="14329" width="16.125" style="869" customWidth="1"/>
    <col min="14330" max="14330" width="19.125" style="869" customWidth="1"/>
    <col min="14331" max="14364" width="16.125" style="869" customWidth="1"/>
    <col min="14365" max="14570" width="18.5" style="869"/>
    <col min="14571" max="14571" width="1.375" style="869" customWidth="1"/>
    <col min="14572" max="14574" width="11.25" style="869" customWidth="1"/>
    <col min="14575" max="14575" width="13.125" style="869" customWidth="1"/>
    <col min="14576" max="14576" width="15" style="869" customWidth="1"/>
    <col min="14577" max="14577" width="13.375" style="869" customWidth="1"/>
    <col min="14578" max="14579" width="13.125" style="869" customWidth="1"/>
    <col min="14580" max="14581" width="16.125" style="869" customWidth="1"/>
    <col min="14582" max="14582" width="14.875" style="869" customWidth="1"/>
    <col min="14583" max="14583" width="13.5" style="869" customWidth="1"/>
    <col min="14584" max="14584" width="12.875" style="869" customWidth="1"/>
    <col min="14585" max="14585" width="16.125" style="869" customWidth="1"/>
    <col min="14586" max="14586" width="19.125" style="869" customWidth="1"/>
    <col min="14587" max="14620" width="16.125" style="869" customWidth="1"/>
    <col min="14621" max="14826" width="18.5" style="869"/>
    <col min="14827" max="14827" width="1.375" style="869" customWidth="1"/>
    <col min="14828" max="14830" width="11.25" style="869" customWidth="1"/>
    <col min="14831" max="14831" width="13.125" style="869" customWidth="1"/>
    <col min="14832" max="14832" width="15" style="869" customWidth="1"/>
    <col min="14833" max="14833" width="13.375" style="869" customWidth="1"/>
    <col min="14834" max="14835" width="13.125" style="869" customWidth="1"/>
    <col min="14836" max="14837" width="16.125" style="869" customWidth="1"/>
    <col min="14838" max="14838" width="14.875" style="869" customWidth="1"/>
    <col min="14839" max="14839" width="13.5" style="869" customWidth="1"/>
    <col min="14840" max="14840" width="12.875" style="869" customWidth="1"/>
    <col min="14841" max="14841" width="16.125" style="869" customWidth="1"/>
    <col min="14842" max="14842" width="19.125" style="869" customWidth="1"/>
    <col min="14843" max="14876" width="16.125" style="869" customWidth="1"/>
    <col min="14877" max="15082" width="18.5" style="869"/>
    <col min="15083" max="15083" width="1.375" style="869" customWidth="1"/>
    <col min="15084" max="15086" width="11.25" style="869" customWidth="1"/>
    <col min="15087" max="15087" width="13.125" style="869" customWidth="1"/>
    <col min="15088" max="15088" width="15" style="869" customWidth="1"/>
    <col min="15089" max="15089" width="13.375" style="869" customWidth="1"/>
    <col min="15090" max="15091" width="13.125" style="869" customWidth="1"/>
    <col min="15092" max="15093" width="16.125" style="869" customWidth="1"/>
    <col min="15094" max="15094" width="14.875" style="869" customWidth="1"/>
    <col min="15095" max="15095" width="13.5" style="869" customWidth="1"/>
    <col min="15096" max="15096" width="12.875" style="869" customWidth="1"/>
    <col min="15097" max="15097" width="16.125" style="869" customWidth="1"/>
    <col min="15098" max="15098" width="19.125" style="869" customWidth="1"/>
    <col min="15099" max="15132" width="16.125" style="869" customWidth="1"/>
    <col min="15133" max="15338" width="18.5" style="869"/>
    <col min="15339" max="15339" width="1.375" style="869" customWidth="1"/>
    <col min="15340" max="15342" width="11.25" style="869" customWidth="1"/>
    <col min="15343" max="15343" width="13.125" style="869" customWidth="1"/>
    <col min="15344" max="15344" width="15" style="869" customWidth="1"/>
    <col min="15345" max="15345" width="13.375" style="869" customWidth="1"/>
    <col min="15346" max="15347" width="13.125" style="869" customWidth="1"/>
    <col min="15348" max="15349" width="16.125" style="869" customWidth="1"/>
    <col min="15350" max="15350" width="14.875" style="869" customWidth="1"/>
    <col min="15351" max="15351" width="13.5" style="869" customWidth="1"/>
    <col min="15352" max="15352" width="12.875" style="869" customWidth="1"/>
    <col min="15353" max="15353" width="16.125" style="869" customWidth="1"/>
    <col min="15354" max="15354" width="19.125" style="869" customWidth="1"/>
    <col min="15355" max="15388" width="16.125" style="869" customWidth="1"/>
    <col min="15389" max="15594" width="18.5" style="869"/>
    <col min="15595" max="15595" width="1.375" style="869" customWidth="1"/>
    <col min="15596" max="15598" width="11.25" style="869" customWidth="1"/>
    <col min="15599" max="15599" width="13.125" style="869" customWidth="1"/>
    <col min="15600" max="15600" width="15" style="869" customWidth="1"/>
    <col min="15601" max="15601" width="13.375" style="869" customWidth="1"/>
    <col min="15602" max="15603" width="13.125" style="869" customWidth="1"/>
    <col min="15604" max="15605" width="16.125" style="869" customWidth="1"/>
    <col min="15606" max="15606" width="14.875" style="869" customWidth="1"/>
    <col min="15607" max="15607" width="13.5" style="869" customWidth="1"/>
    <col min="15608" max="15608" width="12.875" style="869" customWidth="1"/>
    <col min="15609" max="15609" width="16.125" style="869" customWidth="1"/>
    <col min="15610" max="15610" width="19.125" style="869" customWidth="1"/>
    <col min="15611" max="15644" width="16.125" style="869" customWidth="1"/>
    <col min="15645" max="15850" width="18.5" style="869"/>
    <col min="15851" max="15851" width="1.375" style="869" customWidth="1"/>
    <col min="15852" max="15854" width="11.25" style="869" customWidth="1"/>
    <col min="15855" max="15855" width="13.125" style="869" customWidth="1"/>
    <col min="15856" max="15856" width="15" style="869" customWidth="1"/>
    <col min="15857" max="15857" width="13.375" style="869" customWidth="1"/>
    <col min="15858" max="15859" width="13.125" style="869" customWidth="1"/>
    <col min="15860" max="15861" width="16.125" style="869" customWidth="1"/>
    <col min="15862" max="15862" width="14.875" style="869" customWidth="1"/>
    <col min="15863" max="15863" width="13.5" style="869" customWidth="1"/>
    <col min="15864" max="15864" width="12.875" style="869" customWidth="1"/>
    <col min="15865" max="15865" width="16.125" style="869" customWidth="1"/>
    <col min="15866" max="15866" width="19.125" style="869" customWidth="1"/>
    <col min="15867" max="15900" width="16.125" style="869" customWidth="1"/>
    <col min="15901" max="16106" width="18.5" style="869"/>
    <col min="16107" max="16107" width="1.375" style="869" customWidth="1"/>
    <col min="16108" max="16110" width="11.25" style="869" customWidth="1"/>
    <col min="16111" max="16111" width="13.125" style="869" customWidth="1"/>
    <col min="16112" max="16112" width="15" style="869" customWidth="1"/>
    <col min="16113" max="16113" width="13.375" style="869" customWidth="1"/>
    <col min="16114" max="16115" width="13.125" style="869" customWidth="1"/>
    <col min="16116" max="16117" width="16.125" style="869" customWidth="1"/>
    <col min="16118" max="16118" width="14.875" style="869" customWidth="1"/>
    <col min="16119" max="16119" width="13.5" style="869" customWidth="1"/>
    <col min="16120" max="16120" width="12.875" style="869" customWidth="1"/>
    <col min="16121" max="16121" width="16.125" style="869" customWidth="1"/>
    <col min="16122" max="16122" width="19.125" style="869" customWidth="1"/>
    <col min="16123" max="16156" width="16.125" style="869" customWidth="1"/>
    <col min="16157" max="16384" width="18.5" style="869"/>
  </cols>
  <sheetData>
    <row r="1" spans="1:29" s="863" customFormat="1" ht="28.5" customHeight="1">
      <c r="A1" s="1318" t="s">
        <v>859</v>
      </c>
      <c r="B1" s="1318"/>
      <c r="C1" s="1318"/>
      <c r="D1" s="1318"/>
      <c r="E1" s="1318"/>
      <c r="F1" s="1318"/>
      <c r="G1" s="1318"/>
      <c r="H1" s="1318"/>
      <c r="I1" s="1318" t="s">
        <v>859</v>
      </c>
      <c r="J1" s="1318"/>
      <c r="K1" s="1318"/>
      <c r="L1" s="1318"/>
      <c r="M1" s="1318"/>
      <c r="N1" s="1318"/>
      <c r="O1" s="1318"/>
      <c r="P1" s="1318"/>
      <c r="Q1" s="1318"/>
      <c r="R1" s="1318"/>
      <c r="S1" s="1318"/>
      <c r="T1" s="1318"/>
      <c r="U1" s="1318"/>
      <c r="V1" s="1318"/>
      <c r="W1" s="1318"/>
      <c r="X1" s="1318"/>
      <c r="Y1" s="1318"/>
      <c r="Z1" s="1318"/>
      <c r="AA1" s="1318"/>
      <c r="AB1" s="1318"/>
      <c r="AC1" s="1318"/>
    </row>
    <row r="2" spans="1:29" s="864" customFormat="1" ht="9.75" customHeight="1">
      <c r="A2" s="1331"/>
      <c r="B2" s="1332"/>
      <c r="C2" s="1332"/>
      <c r="D2" s="1332"/>
      <c r="E2" s="1332"/>
      <c r="F2" s="1332"/>
      <c r="G2" s="1332"/>
      <c r="H2" s="1332"/>
      <c r="I2" s="870"/>
      <c r="J2" s="870"/>
      <c r="K2" s="870"/>
      <c r="L2" s="870"/>
      <c r="M2" s="870"/>
      <c r="N2"/>
      <c r="O2"/>
      <c r="P2"/>
      <c r="Q2"/>
      <c r="R2"/>
      <c r="S2"/>
      <c r="T2"/>
      <c r="U2"/>
      <c r="V2"/>
      <c r="W2"/>
      <c r="X2"/>
      <c r="Y2"/>
      <c r="Z2"/>
      <c r="AA2"/>
      <c r="AB2"/>
      <c r="AC2"/>
    </row>
    <row r="3" spans="1:29" s="865" customFormat="1" ht="21.75" customHeight="1">
      <c r="A3" s="1333"/>
      <c r="B3" s="1319" t="s">
        <v>1062</v>
      </c>
      <c r="C3" s="1319"/>
      <c r="D3" s="1319"/>
      <c r="E3" s="1319"/>
      <c r="F3" s="1319"/>
      <c r="G3" s="1319"/>
      <c r="H3" s="1319"/>
      <c r="I3" s="1319" t="s">
        <v>956</v>
      </c>
      <c r="J3" s="1319"/>
      <c r="K3" s="1319"/>
      <c r="L3" s="1319"/>
      <c r="M3" s="1319"/>
      <c r="N3" s="1319"/>
      <c r="O3" s="1319"/>
      <c r="P3" s="1319"/>
      <c r="Q3" s="1319"/>
      <c r="R3" s="1319"/>
      <c r="S3" s="1319"/>
      <c r="T3" s="1319"/>
      <c r="U3" s="1319"/>
      <c r="V3" s="1319"/>
      <c r="W3" s="1319"/>
      <c r="X3" s="1319"/>
      <c r="Y3" s="1319"/>
      <c r="Z3" s="1319"/>
      <c r="AA3" s="1319"/>
      <c r="AB3" s="1319"/>
      <c r="AC3" s="1319"/>
    </row>
    <row r="4" spans="1:29" s="865" customFormat="1" ht="30" customHeight="1">
      <c r="A4" s="1334"/>
      <c r="B4" s="1336" t="s">
        <v>842</v>
      </c>
      <c r="C4" s="1339" t="s">
        <v>843</v>
      </c>
      <c r="D4" s="1339" t="s">
        <v>844</v>
      </c>
      <c r="E4" s="1339" t="s">
        <v>962</v>
      </c>
      <c r="F4" s="1339" t="s">
        <v>845</v>
      </c>
      <c r="G4" s="1339" t="s">
        <v>846</v>
      </c>
      <c r="H4" s="1339" t="s">
        <v>847</v>
      </c>
      <c r="I4" s="1315" t="s">
        <v>55</v>
      </c>
      <c r="J4" s="701"/>
      <c r="K4" s="866"/>
      <c r="L4" s="701"/>
      <c r="M4" s="866"/>
      <c r="N4" s="1320" t="s">
        <v>958</v>
      </c>
      <c r="O4" s="582"/>
      <c r="P4" s="582"/>
      <c r="Q4" s="582"/>
      <c r="R4" s="582"/>
      <c r="S4" s="582"/>
      <c r="T4" s="582"/>
      <c r="U4" s="582"/>
      <c r="V4" s="582"/>
      <c r="W4" s="582"/>
      <c r="X4" s="582"/>
      <c r="Y4" s="582"/>
      <c r="Z4" s="582"/>
      <c r="AA4" s="582"/>
      <c r="AB4" s="582"/>
      <c r="AC4" s="583"/>
    </row>
    <row r="5" spans="1:29" s="865" customFormat="1" ht="57.75" customHeight="1">
      <c r="A5" s="1334"/>
      <c r="B5" s="1337"/>
      <c r="C5" s="1340"/>
      <c r="D5" s="1340"/>
      <c r="E5" s="1340"/>
      <c r="F5" s="1340"/>
      <c r="G5" s="1340"/>
      <c r="H5" s="1340"/>
      <c r="I5" s="1316"/>
      <c r="J5" s="1315" t="s">
        <v>957</v>
      </c>
      <c r="K5" s="867"/>
      <c r="L5" s="867"/>
      <c r="M5" s="1315" t="s">
        <v>109</v>
      </c>
      <c r="N5" s="1321"/>
      <c r="O5" s="1323" t="s">
        <v>959</v>
      </c>
      <c r="P5" s="1325" t="s">
        <v>961</v>
      </c>
      <c r="Q5" s="1326"/>
      <c r="R5" s="1326"/>
      <c r="S5" s="1326"/>
      <c r="T5" s="1326"/>
      <c r="U5" s="1326"/>
      <c r="V5" s="1326"/>
      <c r="W5" s="1326"/>
      <c r="X5" s="1326"/>
      <c r="Y5" s="1326"/>
      <c r="Z5" s="1326"/>
      <c r="AA5" s="1326"/>
      <c r="AB5" s="1327"/>
      <c r="AC5" s="1323" t="s">
        <v>960</v>
      </c>
    </row>
    <row r="6" spans="1:29" s="865" customFormat="1" ht="46.5" customHeight="1">
      <c r="A6" s="1334"/>
      <c r="B6" s="1337"/>
      <c r="C6" s="1340"/>
      <c r="D6" s="1340" t="s">
        <v>848</v>
      </c>
      <c r="E6" s="1340"/>
      <c r="F6" s="1340"/>
      <c r="G6" s="1340"/>
      <c r="H6" s="1340"/>
      <c r="I6" s="1316"/>
      <c r="J6" s="1316"/>
      <c r="K6" s="1315" t="s">
        <v>102</v>
      </c>
      <c r="L6" s="1315" t="s">
        <v>107</v>
      </c>
      <c r="M6" s="1316"/>
      <c r="N6" s="1321"/>
      <c r="O6" s="1321"/>
      <c r="P6" s="1328"/>
      <c r="Q6" s="1329"/>
      <c r="R6" s="1329"/>
      <c r="S6" s="1329"/>
      <c r="T6" s="1329"/>
      <c r="U6" s="1329"/>
      <c r="V6" s="1329"/>
      <c r="W6" s="1329"/>
      <c r="X6" s="1329"/>
      <c r="Y6" s="1329"/>
      <c r="Z6" s="1329"/>
      <c r="AA6" s="1329"/>
      <c r="AB6" s="1330"/>
      <c r="AC6" s="1321"/>
    </row>
    <row r="7" spans="1:29" s="865" customFormat="1" ht="134.44999999999999" customHeight="1">
      <c r="A7" s="1334"/>
      <c r="B7" s="1338"/>
      <c r="C7" s="1341"/>
      <c r="D7" s="1341"/>
      <c r="E7" s="1341"/>
      <c r="F7" s="1341"/>
      <c r="G7" s="1341"/>
      <c r="H7" s="1341"/>
      <c r="I7" s="1317"/>
      <c r="J7" s="1317"/>
      <c r="K7" s="1317"/>
      <c r="L7" s="1317"/>
      <c r="M7" s="1317"/>
      <c r="N7" s="1322"/>
      <c r="O7" s="1324"/>
      <c r="P7" s="699" t="s">
        <v>3</v>
      </c>
      <c r="Q7" s="862" t="s">
        <v>893</v>
      </c>
      <c r="R7" s="700" t="s">
        <v>894</v>
      </c>
      <c r="S7" s="700" t="s">
        <v>196</v>
      </c>
      <c r="T7" s="700" t="s">
        <v>193</v>
      </c>
      <c r="U7" s="700" t="s">
        <v>895</v>
      </c>
      <c r="V7" s="700" t="s">
        <v>198</v>
      </c>
      <c r="W7" s="700" t="s">
        <v>150</v>
      </c>
      <c r="X7" s="700" t="s">
        <v>140</v>
      </c>
      <c r="Y7" s="700" t="s">
        <v>151</v>
      </c>
      <c r="Z7" s="700" t="s">
        <v>199</v>
      </c>
      <c r="AA7" s="700" t="s">
        <v>200</v>
      </c>
      <c r="AB7" s="700" t="s">
        <v>389</v>
      </c>
      <c r="AC7" s="1322"/>
    </row>
    <row r="8" spans="1:29" s="868" customFormat="1" ht="15.75" customHeight="1">
      <c r="A8" s="1335"/>
      <c r="B8" s="608" t="s">
        <v>775</v>
      </c>
      <c r="C8" s="608" t="s">
        <v>776</v>
      </c>
      <c r="D8" s="608" t="s">
        <v>849</v>
      </c>
      <c r="E8" s="633"/>
      <c r="F8" s="608" t="s">
        <v>778</v>
      </c>
      <c r="G8" s="608" t="s">
        <v>779</v>
      </c>
      <c r="H8" s="609" t="s">
        <v>780</v>
      </c>
      <c r="I8" s="608" t="s">
        <v>789</v>
      </c>
      <c r="J8" s="608" t="s">
        <v>792</v>
      </c>
      <c r="K8" s="608" t="s">
        <v>795</v>
      </c>
      <c r="L8" s="608" t="s">
        <v>798</v>
      </c>
      <c r="M8" s="608" t="s">
        <v>800</v>
      </c>
      <c r="N8" s="632"/>
      <c r="O8" s="632"/>
      <c r="P8" s="632"/>
      <c r="Q8" s="632"/>
      <c r="R8" s="632"/>
      <c r="S8" s="632"/>
      <c r="T8" s="632"/>
      <c r="U8" s="632"/>
      <c r="V8" s="632"/>
      <c r="W8" s="632"/>
      <c r="X8" s="632"/>
      <c r="Y8" s="632"/>
      <c r="Z8" s="632"/>
      <c r="AA8" s="632"/>
      <c r="AB8" s="632"/>
      <c r="AC8" s="633"/>
    </row>
    <row r="9" spans="1:29" ht="39" customHeight="1">
      <c r="A9" s="610" t="s">
        <v>850</v>
      </c>
      <c r="B9" s="878"/>
      <c r="C9" s="878"/>
      <c r="D9" s="878"/>
      <c r="E9" s="1130"/>
      <c r="F9" s="878"/>
      <c r="G9" s="879"/>
      <c r="H9" s="879"/>
      <c r="I9" s="880">
        <f>J9+M9</f>
        <v>0</v>
      </c>
      <c r="J9" s="880">
        <f t="shared" ref="J9:J18" si="0">L9+K9</f>
        <v>0</v>
      </c>
      <c r="K9" s="881"/>
      <c r="L9" s="881"/>
      <c r="M9" s="881"/>
      <c r="N9" s="986">
        <f>MAX(O9,P9,AC9)</f>
        <v>0</v>
      </c>
      <c r="O9" s="881"/>
      <c r="P9" s="986">
        <f>SUM(Q9:AB9)</f>
        <v>0</v>
      </c>
      <c r="Q9" s="881"/>
      <c r="R9" s="881"/>
      <c r="S9" s="881"/>
      <c r="T9" s="881"/>
      <c r="U9" s="881"/>
      <c r="V9" s="881"/>
      <c r="W9" s="881"/>
      <c r="X9" s="881"/>
      <c r="Y9" s="881"/>
      <c r="Z9" s="881"/>
      <c r="AA9" s="881"/>
      <c r="AB9" s="881"/>
      <c r="AC9" s="881"/>
    </row>
    <row r="10" spans="1:29" ht="39" customHeight="1">
      <c r="A10" s="610" t="s">
        <v>851</v>
      </c>
      <c r="B10" s="878"/>
      <c r="C10" s="878"/>
      <c r="D10" s="878"/>
      <c r="E10" s="1130"/>
      <c r="F10" s="878"/>
      <c r="G10" s="879"/>
      <c r="H10" s="879"/>
      <c r="I10" s="880">
        <f>J10+M10</f>
        <v>0</v>
      </c>
      <c r="J10" s="880">
        <f t="shared" si="0"/>
        <v>0</v>
      </c>
      <c r="K10" s="881"/>
      <c r="L10" s="881"/>
      <c r="M10" s="881"/>
      <c r="N10" s="986">
        <f t="shared" ref="N10:N18" si="1">MAX(O10,P10,AC10)</f>
        <v>0</v>
      </c>
      <c r="O10" s="881"/>
      <c r="P10" s="986">
        <f>SUM(Q10:AB10)</f>
        <v>0</v>
      </c>
      <c r="Q10" s="881"/>
      <c r="R10" s="881"/>
      <c r="S10" s="881"/>
      <c r="T10" s="881"/>
      <c r="U10" s="881"/>
      <c r="V10" s="881"/>
      <c r="W10" s="881"/>
      <c r="X10" s="881"/>
      <c r="Y10" s="881"/>
      <c r="Z10" s="881"/>
      <c r="AA10" s="881"/>
      <c r="AB10" s="881"/>
      <c r="AC10" s="881"/>
    </row>
    <row r="11" spans="1:29" ht="39" customHeight="1">
      <c r="A11" s="610" t="s">
        <v>852</v>
      </c>
      <c r="B11" s="878"/>
      <c r="C11" s="878"/>
      <c r="D11" s="878"/>
      <c r="E11" s="1130"/>
      <c r="F11" s="878"/>
      <c r="G11" s="879"/>
      <c r="H11" s="879"/>
      <c r="I11" s="880">
        <f t="shared" ref="I11:I18" si="2">J11+M11</f>
        <v>0</v>
      </c>
      <c r="J11" s="880">
        <f t="shared" si="0"/>
        <v>0</v>
      </c>
      <c r="K11" s="881"/>
      <c r="L11" s="881"/>
      <c r="M11" s="881"/>
      <c r="N11" s="986">
        <f t="shared" si="1"/>
        <v>0</v>
      </c>
      <c r="O11" s="881"/>
      <c r="P11" s="986">
        <f t="shared" ref="P11:P15" si="3">SUM(Q11:AB11)</f>
        <v>0</v>
      </c>
      <c r="Q11" s="881"/>
      <c r="R11" s="881"/>
      <c r="S11" s="881"/>
      <c r="T11" s="881"/>
      <c r="U11" s="881"/>
      <c r="V11" s="881"/>
      <c r="W11" s="881"/>
      <c r="X11" s="881"/>
      <c r="Y11" s="881"/>
      <c r="Z11" s="881"/>
      <c r="AA11" s="881"/>
      <c r="AB11" s="881"/>
      <c r="AC11" s="881"/>
    </row>
    <row r="12" spans="1:29" ht="39" customHeight="1">
      <c r="A12" s="610" t="s">
        <v>853</v>
      </c>
      <c r="B12" s="878"/>
      <c r="C12" s="878"/>
      <c r="D12" s="878"/>
      <c r="E12" s="1130"/>
      <c r="F12" s="878"/>
      <c r="G12" s="879"/>
      <c r="H12" s="879"/>
      <c r="I12" s="880">
        <f t="shared" si="2"/>
        <v>0</v>
      </c>
      <c r="J12" s="880">
        <f t="shared" si="0"/>
        <v>0</v>
      </c>
      <c r="K12" s="881"/>
      <c r="L12" s="881"/>
      <c r="M12" s="881"/>
      <c r="N12" s="986">
        <f t="shared" si="1"/>
        <v>0</v>
      </c>
      <c r="O12" s="881"/>
      <c r="P12" s="986">
        <f>SUM(Q12:AB12)</f>
        <v>0</v>
      </c>
      <c r="Q12" s="881"/>
      <c r="R12" s="881"/>
      <c r="S12" s="881"/>
      <c r="T12" s="881"/>
      <c r="U12" s="881"/>
      <c r="V12" s="881"/>
      <c r="W12" s="881"/>
      <c r="X12" s="881"/>
      <c r="Y12" s="881"/>
      <c r="Z12" s="881"/>
      <c r="AA12" s="881"/>
      <c r="AB12" s="881"/>
      <c r="AC12" s="881"/>
    </row>
    <row r="13" spans="1:29" ht="39" customHeight="1">
      <c r="A13" s="610" t="s">
        <v>854</v>
      </c>
      <c r="B13" s="878"/>
      <c r="C13" s="878"/>
      <c r="D13" s="878"/>
      <c r="E13" s="1130"/>
      <c r="F13" s="878"/>
      <c r="G13" s="879"/>
      <c r="H13" s="879"/>
      <c r="I13" s="880">
        <f t="shared" si="2"/>
        <v>0</v>
      </c>
      <c r="J13" s="880">
        <f t="shared" si="0"/>
        <v>0</v>
      </c>
      <c r="K13" s="881"/>
      <c r="L13" s="881"/>
      <c r="M13" s="881"/>
      <c r="N13" s="986">
        <f t="shared" si="1"/>
        <v>0</v>
      </c>
      <c r="O13" s="881"/>
      <c r="P13" s="986">
        <f t="shared" si="3"/>
        <v>0</v>
      </c>
      <c r="Q13" s="881"/>
      <c r="R13" s="881"/>
      <c r="S13" s="881"/>
      <c r="T13" s="881"/>
      <c r="U13" s="881"/>
      <c r="V13" s="881"/>
      <c r="W13" s="881"/>
      <c r="X13" s="881"/>
      <c r="Y13" s="881"/>
      <c r="Z13" s="881"/>
      <c r="AA13" s="881"/>
      <c r="AB13" s="881"/>
      <c r="AC13" s="881"/>
    </row>
    <row r="14" spans="1:29" ht="39" customHeight="1">
      <c r="A14" s="610" t="s">
        <v>855</v>
      </c>
      <c r="B14" s="878"/>
      <c r="C14" s="878"/>
      <c r="D14" s="878"/>
      <c r="E14" s="1130"/>
      <c r="F14" s="878"/>
      <c r="G14" s="879"/>
      <c r="H14" s="879"/>
      <c r="I14" s="880">
        <f t="shared" si="2"/>
        <v>0</v>
      </c>
      <c r="J14" s="880">
        <f t="shared" si="0"/>
        <v>0</v>
      </c>
      <c r="K14" s="881"/>
      <c r="L14" s="881"/>
      <c r="M14" s="881"/>
      <c r="N14" s="986">
        <f t="shared" si="1"/>
        <v>0</v>
      </c>
      <c r="O14" s="881"/>
      <c r="P14" s="986">
        <f>SUM(Q14:AB14)</f>
        <v>0</v>
      </c>
      <c r="Q14" s="881"/>
      <c r="R14" s="881"/>
      <c r="S14" s="881"/>
      <c r="T14" s="881"/>
      <c r="U14" s="881"/>
      <c r="V14" s="881"/>
      <c r="W14" s="881"/>
      <c r="X14" s="881"/>
      <c r="Y14" s="881"/>
      <c r="Z14" s="881"/>
      <c r="AA14" s="881"/>
      <c r="AB14" s="881"/>
      <c r="AC14" s="881"/>
    </row>
    <row r="15" spans="1:29" ht="39" customHeight="1">
      <c r="A15" s="610" t="s">
        <v>856</v>
      </c>
      <c r="B15" s="878"/>
      <c r="C15" s="878"/>
      <c r="D15" s="878"/>
      <c r="E15" s="1130"/>
      <c r="F15" s="878"/>
      <c r="G15" s="879"/>
      <c r="H15" s="879"/>
      <c r="I15" s="880">
        <f t="shared" si="2"/>
        <v>0</v>
      </c>
      <c r="J15" s="880">
        <f t="shared" si="0"/>
        <v>0</v>
      </c>
      <c r="K15" s="881"/>
      <c r="L15" s="881"/>
      <c r="M15" s="881"/>
      <c r="N15" s="986">
        <f t="shared" si="1"/>
        <v>0</v>
      </c>
      <c r="O15" s="881"/>
      <c r="P15" s="986">
        <f t="shared" si="3"/>
        <v>0</v>
      </c>
      <c r="Q15" s="881"/>
      <c r="R15" s="881"/>
      <c r="S15" s="881"/>
      <c r="T15" s="881"/>
      <c r="U15" s="881"/>
      <c r="V15" s="881"/>
      <c r="W15" s="881"/>
      <c r="X15" s="881"/>
      <c r="Y15" s="881"/>
      <c r="Z15" s="881"/>
      <c r="AA15" s="881"/>
      <c r="AB15" s="881"/>
      <c r="AC15" s="881"/>
    </row>
    <row r="16" spans="1:29" ht="39" customHeight="1">
      <c r="A16" s="610" t="s">
        <v>857</v>
      </c>
      <c r="B16" s="878"/>
      <c r="C16" s="878"/>
      <c r="D16" s="878"/>
      <c r="E16" s="1130"/>
      <c r="F16" s="878"/>
      <c r="G16" s="879"/>
      <c r="H16" s="879"/>
      <c r="I16" s="880">
        <f t="shared" si="2"/>
        <v>0</v>
      </c>
      <c r="J16" s="880">
        <f t="shared" si="0"/>
        <v>0</v>
      </c>
      <c r="K16" s="881"/>
      <c r="L16" s="881"/>
      <c r="M16" s="881"/>
      <c r="N16" s="986">
        <f t="shared" si="1"/>
        <v>0</v>
      </c>
      <c r="O16" s="881"/>
      <c r="P16" s="986">
        <f>SUM(Q16:AB16)</f>
        <v>0</v>
      </c>
      <c r="Q16" s="881"/>
      <c r="R16" s="881"/>
      <c r="S16" s="881"/>
      <c r="T16" s="881"/>
      <c r="U16" s="881"/>
      <c r="V16" s="881"/>
      <c r="W16" s="881"/>
      <c r="X16" s="881"/>
      <c r="Y16" s="881"/>
      <c r="Z16" s="881"/>
      <c r="AA16" s="881"/>
      <c r="AB16" s="881"/>
      <c r="AC16" s="881"/>
    </row>
    <row r="17" spans="1:29" ht="39" customHeight="1">
      <c r="A17" s="610" t="s">
        <v>858</v>
      </c>
      <c r="B17" s="878"/>
      <c r="C17" s="878"/>
      <c r="D17" s="878"/>
      <c r="E17" s="1130"/>
      <c r="F17" s="878"/>
      <c r="G17" s="879"/>
      <c r="H17" s="879"/>
      <c r="I17" s="880">
        <f t="shared" si="2"/>
        <v>0</v>
      </c>
      <c r="J17" s="880">
        <f t="shared" si="0"/>
        <v>0</v>
      </c>
      <c r="K17" s="881"/>
      <c r="L17" s="881"/>
      <c r="M17" s="881"/>
      <c r="N17" s="986">
        <f t="shared" si="1"/>
        <v>0</v>
      </c>
      <c r="O17" s="881"/>
      <c r="P17" s="986">
        <f>SUM(Q17:AB17)</f>
        <v>0</v>
      </c>
      <c r="Q17" s="881"/>
      <c r="R17" s="881"/>
      <c r="S17" s="881"/>
      <c r="T17" s="881"/>
      <c r="U17" s="881"/>
      <c r="V17" s="881"/>
      <c r="W17" s="881"/>
      <c r="X17" s="881"/>
      <c r="Y17" s="881"/>
      <c r="Z17" s="881"/>
      <c r="AA17" s="881"/>
      <c r="AB17" s="881"/>
      <c r="AC17" s="881"/>
    </row>
    <row r="18" spans="1:29" ht="39" customHeight="1">
      <c r="A18" s="610" t="s">
        <v>775</v>
      </c>
      <c r="B18" s="878"/>
      <c r="C18" s="878"/>
      <c r="D18" s="878"/>
      <c r="E18" s="1130"/>
      <c r="F18" s="878"/>
      <c r="G18" s="879"/>
      <c r="H18" s="879"/>
      <c r="I18" s="880">
        <f t="shared" si="2"/>
        <v>0</v>
      </c>
      <c r="J18" s="880">
        <f t="shared" si="0"/>
        <v>0</v>
      </c>
      <c r="K18" s="881"/>
      <c r="L18" s="881"/>
      <c r="M18" s="881"/>
      <c r="N18" s="986">
        <f t="shared" si="1"/>
        <v>0</v>
      </c>
      <c r="O18" s="881"/>
      <c r="P18" s="986">
        <f>SUM(Q18:AB18)</f>
        <v>0</v>
      </c>
      <c r="Q18" s="881"/>
      <c r="R18" s="881"/>
      <c r="S18" s="881"/>
      <c r="T18" s="881"/>
      <c r="U18" s="881"/>
      <c r="V18" s="881"/>
      <c r="W18" s="881"/>
      <c r="X18" s="881"/>
      <c r="Y18" s="881"/>
      <c r="Z18" s="881"/>
      <c r="AA18" s="881"/>
      <c r="AB18" s="881"/>
      <c r="AC18" s="881"/>
    </row>
    <row r="19" spans="1:29" ht="39" customHeight="1">
      <c r="A19" s="610" t="s">
        <v>782</v>
      </c>
      <c r="B19" s="878"/>
      <c r="C19" s="878"/>
      <c r="D19" s="878"/>
      <c r="E19" s="1130"/>
      <c r="F19" s="878"/>
      <c r="G19" s="879"/>
      <c r="H19" s="879"/>
      <c r="I19" s="880">
        <f t="shared" ref="I19:I28" si="4">J19+M19</f>
        <v>0</v>
      </c>
      <c r="J19" s="880">
        <f t="shared" ref="J19:J28" si="5">L19+K19</f>
        <v>0</v>
      </c>
      <c r="K19" s="881"/>
      <c r="L19" s="881"/>
      <c r="M19" s="881"/>
      <c r="N19" s="986">
        <f t="shared" ref="N19:N28" si="6">MAX(O19,P19,AC19)</f>
        <v>0</v>
      </c>
      <c r="O19" s="881"/>
      <c r="P19" s="986">
        <f t="shared" ref="P19:P28" si="7">SUM(Q19:AB19)</f>
        <v>0</v>
      </c>
      <c r="Q19" s="881"/>
      <c r="R19" s="881"/>
      <c r="S19" s="881"/>
      <c r="T19" s="881"/>
      <c r="U19" s="881"/>
      <c r="V19" s="881"/>
      <c r="W19" s="881"/>
      <c r="X19" s="881"/>
      <c r="Y19" s="881"/>
      <c r="Z19" s="881"/>
      <c r="AA19" s="881"/>
      <c r="AB19" s="881"/>
      <c r="AC19" s="881"/>
    </row>
    <row r="20" spans="1:29" ht="39" customHeight="1">
      <c r="A20" s="610" t="s">
        <v>783</v>
      </c>
      <c r="B20" s="878"/>
      <c r="C20" s="878"/>
      <c r="D20" s="878"/>
      <c r="E20" s="1130"/>
      <c r="F20" s="878"/>
      <c r="G20" s="879"/>
      <c r="H20" s="879"/>
      <c r="I20" s="880">
        <f t="shared" si="4"/>
        <v>0</v>
      </c>
      <c r="J20" s="880">
        <f t="shared" si="5"/>
        <v>0</v>
      </c>
      <c r="K20" s="881"/>
      <c r="L20" s="881"/>
      <c r="M20" s="881"/>
      <c r="N20" s="986">
        <f t="shared" si="6"/>
        <v>0</v>
      </c>
      <c r="O20" s="881"/>
      <c r="P20" s="986">
        <f t="shared" si="7"/>
        <v>0</v>
      </c>
      <c r="Q20" s="881"/>
      <c r="R20" s="881"/>
      <c r="S20" s="881"/>
      <c r="T20" s="881"/>
      <c r="U20" s="881"/>
      <c r="V20" s="881"/>
      <c r="W20" s="881"/>
      <c r="X20" s="881"/>
      <c r="Y20" s="881"/>
      <c r="Z20" s="881"/>
      <c r="AA20" s="881"/>
      <c r="AB20" s="881"/>
      <c r="AC20" s="881"/>
    </row>
    <row r="21" spans="1:29" ht="39" customHeight="1">
      <c r="A21" s="610" t="s">
        <v>784</v>
      </c>
      <c r="B21" s="878"/>
      <c r="C21" s="878"/>
      <c r="D21" s="878"/>
      <c r="E21" s="1130"/>
      <c r="F21" s="878"/>
      <c r="G21" s="879"/>
      <c r="H21" s="879"/>
      <c r="I21" s="880">
        <f t="shared" si="4"/>
        <v>0</v>
      </c>
      <c r="J21" s="880">
        <f t="shared" si="5"/>
        <v>0</v>
      </c>
      <c r="K21" s="881"/>
      <c r="L21" s="881"/>
      <c r="M21" s="881"/>
      <c r="N21" s="986">
        <f t="shared" si="6"/>
        <v>0</v>
      </c>
      <c r="O21" s="881"/>
      <c r="P21" s="986">
        <f t="shared" si="7"/>
        <v>0</v>
      </c>
      <c r="Q21" s="881"/>
      <c r="R21" s="881"/>
      <c r="S21" s="881"/>
      <c r="T21" s="881"/>
      <c r="U21" s="881"/>
      <c r="V21" s="881"/>
      <c r="W21" s="881"/>
      <c r="X21" s="881"/>
      <c r="Y21" s="881"/>
      <c r="Z21" s="881"/>
      <c r="AA21" s="881"/>
      <c r="AB21" s="881"/>
      <c r="AC21" s="881"/>
    </row>
    <row r="22" spans="1:29" ht="39" customHeight="1">
      <c r="A22" s="610" t="s">
        <v>971</v>
      </c>
      <c r="B22" s="878"/>
      <c r="C22" s="878"/>
      <c r="D22" s="878"/>
      <c r="E22" s="1130"/>
      <c r="F22" s="878"/>
      <c r="G22" s="879"/>
      <c r="H22" s="879"/>
      <c r="I22" s="880">
        <f t="shared" si="4"/>
        <v>0</v>
      </c>
      <c r="J22" s="880">
        <f t="shared" si="5"/>
        <v>0</v>
      </c>
      <c r="K22" s="881"/>
      <c r="L22" s="881"/>
      <c r="M22" s="881"/>
      <c r="N22" s="986">
        <f t="shared" si="6"/>
        <v>0</v>
      </c>
      <c r="O22" s="881"/>
      <c r="P22" s="986">
        <f t="shared" si="7"/>
        <v>0</v>
      </c>
      <c r="Q22" s="881"/>
      <c r="R22" s="881"/>
      <c r="S22" s="881"/>
      <c r="T22" s="881"/>
      <c r="U22" s="881"/>
      <c r="V22" s="881"/>
      <c r="W22" s="881"/>
      <c r="X22" s="881"/>
      <c r="Y22" s="881"/>
      <c r="Z22" s="881"/>
      <c r="AA22" s="881"/>
      <c r="AB22" s="881"/>
      <c r="AC22" s="881"/>
    </row>
    <row r="23" spans="1:29" ht="39" customHeight="1">
      <c r="A23" s="610" t="s">
        <v>972</v>
      </c>
      <c r="B23" s="878"/>
      <c r="C23" s="878"/>
      <c r="D23" s="878"/>
      <c r="E23" s="1130"/>
      <c r="F23" s="878"/>
      <c r="G23" s="879"/>
      <c r="H23" s="879"/>
      <c r="I23" s="880">
        <f t="shared" si="4"/>
        <v>0</v>
      </c>
      <c r="J23" s="880">
        <f t="shared" si="5"/>
        <v>0</v>
      </c>
      <c r="K23" s="881"/>
      <c r="L23" s="881"/>
      <c r="M23" s="881"/>
      <c r="N23" s="986">
        <f t="shared" si="6"/>
        <v>0</v>
      </c>
      <c r="O23" s="881"/>
      <c r="P23" s="986">
        <f t="shared" si="7"/>
        <v>0</v>
      </c>
      <c r="Q23" s="881"/>
      <c r="R23" s="881"/>
      <c r="S23" s="881"/>
      <c r="T23" s="881"/>
      <c r="U23" s="881"/>
      <c r="V23" s="881"/>
      <c r="W23" s="881"/>
      <c r="X23" s="881"/>
      <c r="Y23" s="881"/>
      <c r="Z23" s="881"/>
      <c r="AA23" s="881"/>
      <c r="AB23" s="881"/>
      <c r="AC23" s="881"/>
    </row>
    <row r="24" spans="1:29" ht="39" customHeight="1">
      <c r="A24" s="610" t="s">
        <v>973</v>
      </c>
      <c r="B24" s="878"/>
      <c r="C24" s="878"/>
      <c r="D24" s="878"/>
      <c r="E24" s="1130"/>
      <c r="F24" s="878"/>
      <c r="G24" s="879"/>
      <c r="H24" s="879"/>
      <c r="I24" s="880">
        <f t="shared" si="4"/>
        <v>0</v>
      </c>
      <c r="J24" s="880">
        <f t="shared" si="5"/>
        <v>0</v>
      </c>
      <c r="K24" s="881"/>
      <c r="L24" s="881"/>
      <c r="M24" s="881"/>
      <c r="N24" s="986">
        <f t="shared" si="6"/>
        <v>0</v>
      </c>
      <c r="O24" s="881"/>
      <c r="P24" s="986">
        <f t="shared" si="7"/>
        <v>0</v>
      </c>
      <c r="Q24" s="881"/>
      <c r="R24" s="881"/>
      <c r="S24" s="881"/>
      <c r="T24" s="881"/>
      <c r="U24" s="881"/>
      <c r="V24" s="881"/>
      <c r="W24" s="881"/>
      <c r="X24" s="881"/>
      <c r="Y24" s="881"/>
      <c r="Z24" s="881"/>
      <c r="AA24" s="881"/>
      <c r="AB24" s="881"/>
      <c r="AC24" s="881"/>
    </row>
    <row r="25" spans="1:29" ht="39" customHeight="1">
      <c r="A25" s="610" t="s">
        <v>974</v>
      </c>
      <c r="B25" s="878"/>
      <c r="C25" s="878"/>
      <c r="D25" s="878"/>
      <c r="E25" s="1130"/>
      <c r="F25" s="878"/>
      <c r="G25" s="879"/>
      <c r="H25" s="879"/>
      <c r="I25" s="880">
        <f t="shared" si="4"/>
        <v>0</v>
      </c>
      <c r="J25" s="880">
        <f t="shared" si="5"/>
        <v>0</v>
      </c>
      <c r="K25" s="881"/>
      <c r="L25" s="881"/>
      <c r="M25" s="881"/>
      <c r="N25" s="986">
        <f t="shared" si="6"/>
        <v>0</v>
      </c>
      <c r="O25" s="881"/>
      <c r="P25" s="986">
        <f t="shared" si="7"/>
        <v>0</v>
      </c>
      <c r="Q25" s="881"/>
      <c r="R25" s="881"/>
      <c r="S25" s="881"/>
      <c r="T25" s="881"/>
      <c r="U25" s="881"/>
      <c r="V25" s="881"/>
      <c r="W25" s="881"/>
      <c r="X25" s="881"/>
      <c r="Y25" s="881"/>
      <c r="Z25" s="881"/>
      <c r="AA25" s="881"/>
      <c r="AB25" s="881"/>
      <c r="AC25" s="881"/>
    </row>
    <row r="26" spans="1:29" ht="39" customHeight="1">
      <c r="A26" s="610" t="s">
        <v>975</v>
      </c>
      <c r="B26" s="878"/>
      <c r="C26" s="878"/>
      <c r="D26" s="878"/>
      <c r="E26" s="1130"/>
      <c r="F26" s="878"/>
      <c r="G26" s="879"/>
      <c r="H26" s="879"/>
      <c r="I26" s="880">
        <f t="shared" si="4"/>
        <v>0</v>
      </c>
      <c r="J26" s="880">
        <f t="shared" si="5"/>
        <v>0</v>
      </c>
      <c r="K26" s="881"/>
      <c r="L26" s="881"/>
      <c r="M26" s="881"/>
      <c r="N26" s="986">
        <f t="shared" si="6"/>
        <v>0</v>
      </c>
      <c r="O26" s="881"/>
      <c r="P26" s="986">
        <f t="shared" si="7"/>
        <v>0</v>
      </c>
      <c r="Q26" s="881"/>
      <c r="R26" s="881"/>
      <c r="S26" s="881"/>
      <c r="T26" s="881"/>
      <c r="U26" s="881"/>
      <c r="V26" s="881"/>
      <c r="W26" s="881"/>
      <c r="X26" s="881"/>
      <c r="Y26" s="881"/>
      <c r="Z26" s="881"/>
      <c r="AA26" s="881"/>
      <c r="AB26" s="881"/>
      <c r="AC26" s="881"/>
    </row>
    <row r="27" spans="1:29" ht="39" customHeight="1">
      <c r="A27" s="610" t="s">
        <v>976</v>
      </c>
      <c r="B27" s="878"/>
      <c r="C27" s="878"/>
      <c r="D27" s="878"/>
      <c r="E27" s="1130"/>
      <c r="F27" s="878"/>
      <c r="G27" s="879"/>
      <c r="H27" s="879"/>
      <c r="I27" s="880">
        <f t="shared" si="4"/>
        <v>0</v>
      </c>
      <c r="J27" s="880">
        <f t="shared" si="5"/>
        <v>0</v>
      </c>
      <c r="K27" s="881"/>
      <c r="L27" s="881"/>
      <c r="M27" s="881"/>
      <c r="N27" s="986">
        <f t="shared" si="6"/>
        <v>0</v>
      </c>
      <c r="O27" s="881"/>
      <c r="P27" s="986">
        <f t="shared" si="7"/>
        <v>0</v>
      </c>
      <c r="Q27" s="881"/>
      <c r="R27" s="881"/>
      <c r="S27" s="881"/>
      <c r="T27" s="881"/>
      <c r="U27" s="881"/>
      <c r="V27" s="881"/>
      <c r="W27" s="881"/>
      <c r="X27" s="881"/>
      <c r="Y27" s="881"/>
      <c r="Z27" s="881"/>
      <c r="AA27" s="881"/>
      <c r="AB27" s="881"/>
      <c r="AC27" s="881"/>
    </row>
    <row r="28" spans="1:29" ht="39" customHeight="1">
      <c r="A28" s="877" t="s">
        <v>776</v>
      </c>
      <c r="B28" s="878"/>
      <c r="C28" s="878"/>
      <c r="D28" s="878"/>
      <c r="E28" s="1130"/>
      <c r="F28" s="878"/>
      <c r="G28" s="879"/>
      <c r="H28" s="879"/>
      <c r="I28" s="880">
        <f t="shared" si="4"/>
        <v>0</v>
      </c>
      <c r="J28" s="880">
        <f t="shared" si="5"/>
        <v>0</v>
      </c>
      <c r="K28" s="881"/>
      <c r="L28" s="881"/>
      <c r="M28" s="881"/>
      <c r="N28" s="986">
        <f t="shared" si="6"/>
        <v>0</v>
      </c>
      <c r="O28" s="881"/>
      <c r="P28" s="986">
        <f t="shared" si="7"/>
        <v>0</v>
      </c>
      <c r="Q28" s="881"/>
      <c r="R28" s="881"/>
      <c r="S28" s="881"/>
      <c r="T28" s="881"/>
      <c r="U28" s="881"/>
      <c r="V28" s="881"/>
      <c r="W28" s="881"/>
      <c r="X28" s="881"/>
      <c r="Y28" s="881"/>
      <c r="Z28" s="881"/>
      <c r="AA28" s="881"/>
      <c r="AB28" s="881"/>
      <c r="AC28" s="881"/>
    </row>
    <row r="30" spans="1:29" ht="18">
      <c r="A30" s="1174" t="s">
        <v>1038</v>
      </c>
    </row>
    <row r="32" spans="1:29" ht="18.75">
      <c r="A32" s="1171" t="s">
        <v>1040</v>
      </c>
    </row>
    <row r="33" spans="1:3" ht="18.75">
      <c r="A33" s="1173" t="s">
        <v>1039</v>
      </c>
    </row>
    <row r="34" spans="1:3" ht="18.75">
      <c r="A34" s="1172" t="s">
        <v>989</v>
      </c>
    </row>
    <row r="35" spans="1:3" ht="18.75">
      <c r="A35" s="1172" t="s">
        <v>990</v>
      </c>
    </row>
    <row r="36" spans="1:3" ht="18.75">
      <c r="A36" s="1172"/>
      <c r="C36"/>
    </row>
    <row r="37" spans="1:3" ht="18.75">
      <c r="A37" s="1172" t="s">
        <v>1063</v>
      </c>
    </row>
    <row r="38" spans="1:3" ht="18.75">
      <c r="A38" s="1172"/>
    </row>
  </sheetData>
  <sheetProtection algorithmName="SHA-512" hashValue="RwpZJHY+NYgCxXXqk9axU0aFA9HizcO6iRvIxzDMcw1qP+3LJWHpE1tK8d/aCWtyboCa0RFFj1D9rnJwYJG3tQ==" saltValue="RM5XrsQU/Jzj1FTjiq2yJA==" spinCount="100000" sheet="1" objects="1" scenarios="1"/>
  <dataConsolidate/>
  <mergeCells count="22">
    <mergeCell ref="A1:H1"/>
    <mergeCell ref="A2:H2"/>
    <mergeCell ref="A3:A8"/>
    <mergeCell ref="B3:H3"/>
    <mergeCell ref="B4:B7"/>
    <mergeCell ref="C4:C7"/>
    <mergeCell ref="D4:D7"/>
    <mergeCell ref="E4:E7"/>
    <mergeCell ref="F4:F7"/>
    <mergeCell ref="G4:G7"/>
    <mergeCell ref="H4:H7"/>
    <mergeCell ref="I4:I7"/>
    <mergeCell ref="I1:AC1"/>
    <mergeCell ref="I3:AC3"/>
    <mergeCell ref="K6:K7"/>
    <mergeCell ref="L6:L7"/>
    <mergeCell ref="N4:N7"/>
    <mergeCell ref="O5:O7"/>
    <mergeCell ref="P5:AB6"/>
    <mergeCell ref="AC5:AC7"/>
    <mergeCell ref="J5:J7"/>
    <mergeCell ref="M5:M7"/>
  </mergeCells>
  <phoneticPr fontId="132" type="noConversion"/>
  <dataValidations count="2">
    <dataValidation type="custom" allowBlank="1" showInputMessage="1" showErrorMessage="1" sqref="H9:M18 I19:J28" xr:uid="{00000000-0002-0000-0B00-000000000000}">
      <formula1>H9&gt;=0</formula1>
    </dataValidation>
    <dataValidation type="list" allowBlank="1" showInputMessage="1" showErrorMessage="1" sqref="E9:E28" xr:uid="{00000000-0002-0000-0B00-000001000000}">
      <formula1>"Investment Firm,Financial Institution,Union Parent Investment Firm,Union Parent Investment Holding Company,Union Parent Mixed Financial Holding Company,Ancillary Services Undertaking,Tied Agent,Other"</formula1>
    </dataValidation>
  </dataValidations>
  <printOptions horizontalCentered="1" verticalCentered="1"/>
  <pageMargins left="0.19685039370078741" right="0.15748031496062992" top="0.74803149606299213" bottom="0.74803149606299213" header="0.31496062992125984" footer="0.31496062992125984"/>
  <pageSetup paperSize="9" scale="46" fitToWidth="3" pageOrder="overThenDown" orientation="landscape" r:id="rId1"/>
  <headerFooter scaleWithDoc="0" alignWithMargins="0">
    <oddHeader>&amp;CEN
ANNEX I</oddHeader>
    <oddFooter>&amp;C&amp;P</oddFooter>
  </headerFooter>
  <ignoredErrors>
    <ignoredError sqref="A9:A28" numberStoredAsText="1"/>
    <ignoredError sqref="N9:P2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4" tint="0.59999389629810485"/>
    <pageSetUpPr fitToPage="1"/>
  </sheetPr>
  <dimension ref="A1:Y30"/>
  <sheetViews>
    <sheetView showGridLines="0" showWhiteSpace="0" view="pageLayout" topLeftCell="I1" zoomScale="70" zoomScaleNormal="80" zoomScalePageLayoutView="70" workbookViewId="0">
      <selection activeCell="W51" sqref="W51"/>
    </sheetView>
  </sheetViews>
  <sheetFormatPr defaultColWidth="8" defaultRowHeight="14.25"/>
  <cols>
    <col min="1" max="1" width="8" style="470" customWidth="1"/>
    <col min="2" max="2" width="8" style="472" customWidth="1"/>
    <col min="3" max="3" width="58.25" style="470" customWidth="1"/>
    <col min="4" max="4" width="25" style="470" customWidth="1"/>
    <col min="5" max="5" width="24.625" style="470" customWidth="1"/>
    <col min="6" max="10" width="16.375" style="470" customWidth="1"/>
    <col min="11" max="11" width="19.75" style="470" customWidth="1"/>
    <col min="12" max="12" width="18" style="470" customWidth="1"/>
    <col min="13" max="13" width="18.125" style="470" customWidth="1"/>
    <col min="14" max="15" width="17.5" style="470" customWidth="1"/>
    <col min="16" max="16" width="9.75" style="470" customWidth="1"/>
    <col min="17" max="17" width="17.125" style="470" customWidth="1"/>
    <col min="18" max="18" width="15.625" style="470" customWidth="1"/>
    <col min="19" max="19" width="16" style="470" customWidth="1"/>
    <col min="20" max="20" width="14.375" style="470" customWidth="1"/>
    <col min="21" max="22" width="19.875" style="470" customWidth="1"/>
    <col min="23" max="23" width="14.375" style="470" customWidth="1"/>
    <col min="24" max="24" width="19.625" style="470" customWidth="1"/>
    <col min="25" max="25" width="21" style="470" customWidth="1"/>
    <col min="26" max="16384" width="8" style="470"/>
  </cols>
  <sheetData>
    <row r="1" spans="1:25" ht="20.25" thickBot="1">
      <c r="B1" s="471"/>
      <c r="C1" s="472"/>
      <c r="D1" s="472"/>
      <c r="E1" s="472"/>
      <c r="F1" s="472"/>
      <c r="G1" s="472"/>
      <c r="H1" s="472"/>
      <c r="I1" s="472"/>
      <c r="J1" s="472"/>
      <c r="K1" s="472"/>
      <c r="L1" s="472"/>
      <c r="M1" s="472"/>
      <c r="N1" s="472"/>
    </row>
    <row r="2" spans="1:25" ht="30" customHeight="1" thickBot="1">
      <c r="B2" s="1344" t="s">
        <v>726</v>
      </c>
      <c r="C2" s="1345"/>
      <c r="D2" s="1345"/>
      <c r="E2" s="1345"/>
      <c r="F2" s="1345"/>
      <c r="G2" s="1345"/>
      <c r="H2" s="1345"/>
      <c r="I2" s="1345"/>
      <c r="J2" s="1345"/>
      <c r="K2" s="1345"/>
      <c r="L2" s="1345"/>
      <c r="M2" s="1345"/>
      <c r="N2" s="1345"/>
      <c r="O2" s="1345"/>
      <c r="P2" s="1345"/>
      <c r="Q2" s="1345"/>
      <c r="R2" s="1345"/>
      <c r="S2" s="1345"/>
      <c r="T2" s="1345"/>
      <c r="U2" s="1345"/>
      <c r="V2" s="1345"/>
      <c r="W2" s="1345"/>
      <c r="X2" s="1345"/>
      <c r="Y2" s="1346"/>
    </row>
    <row r="3" spans="1:25" ht="15" thickBot="1">
      <c r="A3" s="473"/>
      <c r="B3" s="474"/>
      <c r="C3" s="475"/>
      <c r="D3" s="475"/>
      <c r="E3" s="475"/>
      <c r="F3" s="475"/>
      <c r="G3" s="475"/>
      <c r="H3" s="475"/>
      <c r="I3" s="475"/>
      <c r="J3" s="475"/>
      <c r="K3" s="475"/>
      <c r="L3" s="475"/>
      <c r="M3" s="476"/>
      <c r="N3" s="476"/>
      <c r="O3" s="476"/>
      <c r="P3" s="476"/>
      <c r="Q3" s="476"/>
      <c r="R3" s="476"/>
      <c r="S3" s="476"/>
      <c r="T3" s="476"/>
      <c r="U3" s="476"/>
      <c r="V3" s="476"/>
      <c r="W3" s="476"/>
      <c r="X3" s="476"/>
    </row>
    <row r="4" spans="1:25" ht="18.75" thickBot="1">
      <c r="A4" s="473"/>
      <c r="B4" s="477"/>
      <c r="C4" s="478"/>
      <c r="D4" s="479"/>
      <c r="E4" s="480" t="s">
        <v>727</v>
      </c>
      <c r="F4" s="1347"/>
      <c r="G4" s="1348"/>
      <c r="H4" s="1348"/>
      <c r="I4" s="1349"/>
      <c r="J4" s="481"/>
      <c r="K4" s="482"/>
      <c r="L4" s="482"/>
      <c r="M4" s="483"/>
      <c r="N4" s="476"/>
      <c r="O4" s="476"/>
      <c r="P4" s="476"/>
      <c r="Q4" s="476"/>
      <c r="R4" s="476"/>
      <c r="S4" s="476"/>
      <c r="T4" s="476"/>
      <c r="U4" s="476"/>
      <c r="V4" s="476"/>
      <c r="W4" s="476"/>
      <c r="X4" s="476"/>
    </row>
    <row r="5" spans="1:25" ht="15">
      <c r="A5" s="473"/>
      <c r="B5" s="484"/>
      <c r="C5" s="485"/>
      <c r="D5" s="479"/>
      <c r="E5" s="479"/>
      <c r="F5" s="479"/>
      <c r="G5" s="479"/>
      <c r="H5" s="479"/>
      <c r="I5" s="479"/>
      <c r="J5" s="479"/>
      <c r="K5" s="475"/>
      <c r="L5" s="475"/>
      <c r="M5" s="476"/>
      <c r="N5" s="476"/>
      <c r="O5" s="476"/>
      <c r="P5" s="476"/>
      <c r="Q5" s="476"/>
      <c r="R5" s="476"/>
      <c r="S5" s="476"/>
      <c r="T5" s="476"/>
      <c r="U5" s="476"/>
      <c r="V5" s="476"/>
      <c r="W5" s="476"/>
      <c r="X5" s="476"/>
    </row>
    <row r="6" spans="1:25" ht="25.5" thickBot="1">
      <c r="A6" s="473"/>
      <c r="B6" s="474"/>
      <c r="C6" s="475"/>
      <c r="D6" s="479"/>
      <c r="E6" s="479"/>
      <c r="F6" s="479"/>
      <c r="G6" s="486"/>
      <c r="H6" s="486"/>
      <c r="I6" s="479"/>
      <c r="J6" s="479"/>
      <c r="K6" s="475"/>
      <c r="L6" s="475"/>
      <c r="M6" s="476"/>
      <c r="N6" s="476"/>
      <c r="O6" s="476"/>
      <c r="P6" s="476"/>
      <c r="Q6" s="487"/>
      <c r="R6" s="476"/>
      <c r="S6" s="476"/>
      <c r="T6" s="476"/>
      <c r="U6" s="476"/>
      <c r="V6" s="476"/>
      <c r="W6" s="476"/>
      <c r="X6" s="476"/>
    </row>
    <row r="7" spans="1:25" ht="75" customHeight="1">
      <c r="A7" s="473"/>
      <c r="B7" s="1350" t="s">
        <v>728</v>
      </c>
      <c r="C7" s="1351"/>
      <c r="D7" s="1356" t="s">
        <v>729</v>
      </c>
      <c r="E7" s="1356" t="s">
        <v>730</v>
      </c>
      <c r="F7" s="1356" t="s">
        <v>731</v>
      </c>
      <c r="G7" s="1356" t="s">
        <v>732</v>
      </c>
      <c r="H7" s="1356" t="s">
        <v>733</v>
      </c>
      <c r="I7" s="1356" t="s">
        <v>734</v>
      </c>
      <c r="J7" s="1356" t="s">
        <v>735</v>
      </c>
      <c r="K7" s="1356" t="s">
        <v>736</v>
      </c>
      <c r="L7" s="1356" t="s">
        <v>737</v>
      </c>
      <c r="M7" s="1356" t="s">
        <v>738</v>
      </c>
      <c r="N7" s="1356" t="s">
        <v>739</v>
      </c>
      <c r="O7" s="1356" t="s">
        <v>740</v>
      </c>
      <c r="P7" s="1342" t="s">
        <v>741</v>
      </c>
      <c r="Q7" s="1342" t="s">
        <v>742</v>
      </c>
      <c r="R7" s="1342" t="s">
        <v>743</v>
      </c>
      <c r="S7" s="1342" t="s">
        <v>744</v>
      </c>
      <c r="T7" s="1358" t="s">
        <v>705</v>
      </c>
      <c r="U7" s="1359"/>
      <c r="V7" s="1360"/>
      <c r="W7" s="1358" t="s">
        <v>745</v>
      </c>
      <c r="X7" s="1359"/>
      <c r="Y7" s="1361"/>
    </row>
    <row r="8" spans="1:25" ht="75" customHeight="1">
      <c r="A8" s="473"/>
      <c r="B8" s="1352"/>
      <c r="C8" s="1353"/>
      <c r="D8" s="1357"/>
      <c r="E8" s="1357"/>
      <c r="F8" s="1357"/>
      <c r="G8" s="1357"/>
      <c r="H8" s="1357"/>
      <c r="I8" s="1357"/>
      <c r="J8" s="1357"/>
      <c r="K8" s="1357"/>
      <c r="L8" s="1357"/>
      <c r="M8" s="1357"/>
      <c r="N8" s="1357"/>
      <c r="O8" s="1357"/>
      <c r="P8" s="1343"/>
      <c r="Q8" s="1343"/>
      <c r="R8" s="1343"/>
      <c r="S8" s="1343"/>
      <c r="T8" s="488"/>
      <c r="U8" s="489" t="s">
        <v>746</v>
      </c>
      <c r="V8" s="489" t="s">
        <v>747</v>
      </c>
      <c r="W8" s="488"/>
      <c r="X8" s="489" t="s">
        <v>746</v>
      </c>
      <c r="Y8" s="490" t="s">
        <v>747</v>
      </c>
    </row>
    <row r="9" spans="1:25">
      <c r="A9" s="473"/>
      <c r="B9" s="1354"/>
      <c r="C9" s="1355"/>
      <c r="D9" s="491" t="s">
        <v>6</v>
      </c>
      <c r="E9" s="491" t="s">
        <v>7</v>
      </c>
      <c r="F9" s="491" t="s">
        <v>8</v>
      </c>
      <c r="G9" s="491" t="s">
        <v>9</v>
      </c>
      <c r="H9" s="491" t="s">
        <v>10</v>
      </c>
      <c r="I9" s="491" t="s">
        <v>11</v>
      </c>
      <c r="J9" s="491" t="s">
        <v>12</v>
      </c>
      <c r="K9" s="491" t="s">
        <v>13</v>
      </c>
      <c r="L9" s="491" t="s">
        <v>14</v>
      </c>
      <c r="M9" s="491" t="s">
        <v>15</v>
      </c>
      <c r="N9" s="492" t="s">
        <v>16</v>
      </c>
      <c r="O9" s="493" t="s">
        <v>17</v>
      </c>
      <c r="P9" s="493" t="s">
        <v>18</v>
      </c>
      <c r="Q9" s="493" t="s">
        <v>19</v>
      </c>
      <c r="R9" s="493" t="s">
        <v>20</v>
      </c>
      <c r="S9" s="493" t="s">
        <v>21</v>
      </c>
      <c r="T9" s="493" t="s">
        <v>22</v>
      </c>
      <c r="U9" s="493" t="s">
        <v>23</v>
      </c>
      <c r="V9" s="493" t="s">
        <v>24</v>
      </c>
      <c r="W9" s="493" t="s">
        <v>25</v>
      </c>
      <c r="X9" s="493" t="s">
        <v>26</v>
      </c>
      <c r="Y9" s="760" t="s">
        <v>27</v>
      </c>
    </row>
    <row r="10" spans="1:25" ht="32.25" customHeight="1">
      <c r="A10" s="473"/>
      <c r="B10" s="494" t="s">
        <v>6</v>
      </c>
      <c r="C10" s="495" t="s">
        <v>748</v>
      </c>
      <c r="D10" s="496"/>
      <c r="E10" s="987"/>
      <c r="F10" s="987"/>
      <c r="G10" s="987"/>
      <c r="H10" s="987"/>
      <c r="I10" s="496"/>
      <c r="J10" s="496"/>
      <c r="K10" s="496"/>
      <c r="L10" s="496"/>
      <c r="M10" s="988"/>
      <c r="N10" s="989"/>
      <c r="O10" s="497"/>
      <c r="P10" s="498"/>
      <c r="Q10" s="499" t="s">
        <v>749</v>
      </c>
      <c r="R10" s="997"/>
      <c r="S10" s="991"/>
      <c r="T10" s="998"/>
      <c r="U10" s="998"/>
      <c r="V10" s="998"/>
      <c r="W10" s="991"/>
      <c r="X10" s="991"/>
      <c r="Y10" s="999"/>
    </row>
    <row r="11" spans="1:25" ht="32.25" customHeight="1">
      <c r="A11" s="473"/>
      <c r="B11" s="494" t="s">
        <v>7</v>
      </c>
      <c r="C11" s="495" t="s">
        <v>750</v>
      </c>
      <c r="D11" s="496"/>
      <c r="E11" s="987"/>
      <c r="F11" s="987"/>
      <c r="G11" s="987"/>
      <c r="H11" s="987"/>
      <c r="I11" s="987"/>
      <c r="J11" s="987"/>
      <c r="K11" s="987"/>
      <c r="L11" s="987"/>
      <c r="M11" s="990"/>
      <c r="N11" s="990"/>
      <c r="O11" s="501"/>
      <c r="P11" s="502"/>
      <c r="Q11" s="500" t="s">
        <v>749</v>
      </c>
      <c r="R11" s="998"/>
      <c r="S11" s="990"/>
      <c r="T11" s="998"/>
      <c r="U11" s="998"/>
      <c r="V11" s="998"/>
      <c r="W11" s="990"/>
      <c r="X11" s="990"/>
      <c r="Y11" s="1000"/>
    </row>
    <row r="12" spans="1:25" ht="32.25" customHeight="1">
      <c r="A12" s="473"/>
      <c r="B12" s="494" t="s">
        <v>8</v>
      </c>
      <c r="C12" s="495" t="s">
        <v>751</v>
      </c>
      <c r="D12" s="496"/>
      <c r="E12" s="987"/>
      <c r="F12" s="987"/>
      <c r="G12" s="987"/>
      <c r="H12" s="987"/>
      <c r="I12" s="987"/>
      <c r="J12" s="987"/>
      <c r="K12" s="987"/>
      <c r="L12" s="987"/>
      <c r="M12" s="991"/>
      <c r="N12" s="991"/>
      <c r="O12" s="497"/>
      <c r="P12" s="498"/>
      <c r="Q12" s="500" t="s">
        <v>749</v>
      </c>
      <c r="R12" s="998"/>
      <c r="S12" s="991"/>
      <c r="T12" s="998"/>
      <c r="U12" s="998"/>
      <c r="V12" s="998"/>
      <c r="W12" s="991"/>
      <c r="X12" s="991"/>
      <c r="Y12" s="999"/>
    </row>
    <row r="13" spans="1:25" ht="32.25" customHeight="1">
      <c r="A13" s="473"/>
      <c r="B13" s="743" t="s">
        <v>9</v>
      </c>
      <c r="C13" s="741" t="s">
        <v>752</v>
      </c>
      <c r="D13" s="496"/>
      <c r="E13" s="853">
        <f>SUM(E14:E16)</f>
        <v>0</v>
      </c>
      <c r="F13" s="853">
        <f>SUM(F14:F16)</f>
        <v>0</v>
      </c>
      <c r="G13" s="853">
        <f>SUM(G14:G16)</f>
        <v>0</v>
      </c>
      <c r="H13" s="853">
        <f>SUM(H14:H16)</f>
        <v>0</v>
      </c>
      <c r="I13" s="497"/>
      <c r="J13" s="497"/>
      <c r="K13" s="497"/>
      <c r="L13" s="497"/>
      <c r="M13" s="497"/>
      <c r="N13" s="498"/>
      <c r="O13" s="853">
        <f>SUM(O14:O16)</f>
        <v>0</v>
      </c>
      <c r="P13" s="853">
        <f>SUM(P14:P16)</f>
        <v>0</v>
      </c>
      <c r="Q13" s="853"/>
      <c r="R13" s="853">
        <f t="shared" ref="R13:T13" si="0">SUM(R14:R16)</f>
        <v>0</v>
      </c>
      <c r="S13" s="853">
        <f t="shared" si="0"/>
        <v>0</v>
      </c>
      <c r="T13" s="853">
        <f t="shared" si="0"/>
        <v>0</v>
      </c>
      <c r="U13" s="853"/>
      <c r="V13" s="853"/>
      <c r="W13" s="853">
        <f>SUM(W14:W16)</f>
        <v>0</v>
      </c>
      <c r="X13" s="853"/>
      <c r="Y13" s="857"/>
    </row>
    <row r="14" spans="1:25" ht="32.1" customHeight="1">
      <c r="A14" s="473"/>
      <c r="B14" s="743" t="s">
        <v>10</v>
      </c>
      <c r="C14" s="742" t="s">
        <v>753</v>
      </c>
      <c r="D14" s="503"/>
      <c r="E14" s="854"/>
      <c r="F14" s="854"/>
      <c r="G14" s="854"/>
      <c r="H14" s="855"/>
      <c r="I14" s="504"/>
      <c r="J14" s="504"/>
      <c r="K14" s="504"/>
      <c r="L14" s="504"/>
      <c r="M14" s="504"/>
      <c r="N14" s="498"/>
      <c r="O14" s="853"/>
      <c r="P14" s="853"/>
      <c r="Q14" s="858"/>
      <c r="R14" s="853"/>
      <c r="S14" s="853"/>
      <c r="T14" s="853"/>
      <c r="U14" s="853"/>
      <c r="V14" s="853"/>
      <c r="W14" s="853"/>
      <c r="X14" s="853"/>
      <c r="Y14" s="857"/>
    </row>
    <row r="15" spans="1:25" ht="32.1" customHeight="1">
      <c r="A15" s="473"/>
      <c r="B15" s="743" t="s">
        <v>11</v>
      </c>
      <c r="C15" s="742" t="s">
        <v>754</v>
      </c>
      <c r="D15" s="503"/>
      <c r="E15" s="854"/>
      <c r="F15" s="854"/>
      <c r="G15" s="854"/>
      <c r="H15" s="855"/>
      <c r="I15" s="504"/>
      <c r="J15" s="504"/>
      <c r="K15" s="504"/>
      <c r="L15" s="504"/>
      <c r="M15" s="504"/>
      <c r="N15" s="498"/>
      <c r="O15" s="853"/>
      <c r="P15" s="853"/>
      <c r="Q15" s="858"/>
      <c r="R15" s="853"/>
      <c r="S15" s="853"/>
      <c r="T15" s="853"/>
      <c r="U15" s="853"/>
      <c r="V15" s="853"/>
      <c r="W15" s="853"/>
      <c r="X15" s="853"/>
      <c r="Y15" s="857"/>
    </row>
    <row r="16" spans="1:25" ht="32.1" customHeight="1">
      <c r="A16" s="473"/>
      <c r="B16" s="744" t="s">
        <v>12</v>
      </c>
      <c r="C16" s="742" t="s">
        <v>755</v>
      </c>
      <c r="D16" s="503"/>
      <c r="E16" s="854"/>
      <c r="F16" s="854"/>
      <c r="G16" s="854"/>
      <c r="H16" s="855"/>
      <c r="I16" s="504"/>
      <c r="J16" s="504"/>
      <c r="K16" s="504"/>
      <c r="L16" s="504"/>
      <c r="M16" s="504"/>
      <c r="N16" s="498"/>
      <c r="O16" s="853"/>
      <c r="P16" s="853"/>
      <c r="Q16" s="858"/>
      <c r="R16" s="853"/>
      <c r="S16" s="853"/>
      <c r="T16" s="853"/>
      <c r="U16" s="853"/>
      <c r="V16" s="853"/>
      <c r="W16" s="853"/>
      <c r="X16" s="853"/>
      <c r="Y16" s="857"/>
    </row>
    <row r="17" spans="1:25" ht="32.25" customHeight="1">
      <c r="A17" s="473"/>
      <c r="B17" s="494" t="s">
        <v>13</v>
      </c>
      <c r="C17" s="495" t="s">
        <v>756</v>
      </c>
      <c r="D17" s="496"/>
      <c r="E17" s="992"/>
      <c r="F17" s="992"/>
      <c r="G17" s="992"/>
      <c r="H17" s="987"/>
      <c r="I17" s="497"/>
      <c r="J17" s="497"/>
      <c r="K17" s="497"/>
      <c r="L17" s="497"/>
      <c r="M17" s="498"/>
      <c r="N17" s="498"/>
      <c r="O17" s="498"/>
      <c r="P17" s="498"/>
      <c r="Q17" s="498"/>
      <c r="R17" s="991"/>
      <c r="S17" s="991"/>
      <c r="T17" s="991"/>
      <c r="U17" s="991"/>
      <c r="V17" s="991"/>
      <c r="W17" s="991"/>
      <c r="X17" s="991"/>
      <c r="Y17" s="999"/>
    </row>
    <row r="18" spans="1:25" ht="32.25" customHeight="1">
      <c r="A18" s="473"/>
      <c r="B18" s="494" t="s">
        <v>14</v>
      </c>
      <c r="C18" s="495" t="s">
        <v>757</v>
      </c>
      <c r="D18" s="496"/>
      <c r="E18" s="992"/>
      <c r="F18" s="992"/>
      <c r="G18" s="992"/>
      <c r="H18" s="987"/>
      <c r="I18" s="497"/>
      <c r="J18" s="497"/>
      <c r="K18" s="497"/>
      <c r="L18" s="497"/>
      <c r="M18" s="498"/>
      <c r="N18" s="498"/>
      <c r="O18" s="498"/>
      <c r="P18" s="498"/>
      <c r="Q18" s="498"/>
      <c r="R18" s="991"/>
      <c r="S18" s="991"/>
      <c r="T18" s="991"/>
      <c r="U18" s="991"/>
      <c r="V18" s="991"/>
      <c r="W18" s="991"/>
      <c r="X18" s="991"/>
      <c r="Y18" s="999"/>
    </row>
    <row r="19" spans="1:25" ht="32.25" customHeight="1">
      <c r="A19" s="473"/>
      <c r="B19" s="494" t="s">
        <v>15</v>
      </c>
      <c r="C19" s="495" t="s">
        <v>758</v>
      </c>
      <c r="D19" s="496"/>
      <c r="E19" s="992"/>
      <c r="F19" s="992"/>
      <c r="G19" s="992"/>
      <c r="H19" s="987"/>
      <c r="I19" s="497"/>
      <c r="J19" s="497"/>
      <c r="K19" s="497"/>
      <c r="L19" s="497"/>
      <c r="M19" s="498"/>
      <c r="N19" s="498"/>
      <c r="O19" s="498"/>
      <c r="P19" s="498"/>
      <c r="Q19" s="498"/>
      <c r="R19" s="991"/>
      <c r="S19" s="991"/>
      <c r="T19" s="991"/>
      <c r="U19" s="991"/>
      <c r="V19" s="991"/>
      <c r="W19" s="991"/>
      <c r="X19" s="991"/>
      <c r="Y19" s="999"/>
    </row>
    <row r="20" spans="1:25" ht="32.25" customHeight="1">
      <c r="A20" s="473"/>
      <c r="B20" s="494" t="s">
        <v>16</v>
      </c>
      <c r="C20" s="505" t="s">
        <v>759</v>
      </c>
      <c r="D20" s="993"/>
      <c r="E20" s="856">
        <f>SUM(E10:E13,E17:E19)</f>
        <v>0</v>
      </c>
      <c r="F20" s="856">
        <f t="shared" ref="F20:H20" si="1">SUM(F10:F13,F17:F19)</f>
        <v>0</v>
      </c>
      <c r="G20" s="856">
        <f>SUM(G10:G13,G17:G19)</f>
        <v>0</v>
      </c>
      <c r="H20" s="856">
        <f t="shared" si="1"/>
        <v>0</v>
      </c>
      <c r="I20" s="506"/>
      <c r="J20" s="506"/>
      <c r="K20" s="506"/>
      <c r="L20" s="506"/>
      <c r="M20" s="498"/>
      <c r="N20" s="498"/>
      <c r="O20" s="498"/>
      <c r="P20" s="498"/>
      <c r="Q20" s="498"/>
      <c r="R20" s="856">
        <f t="shared" ref="R20:Y20" si="2">SUM(R10:R13,R17:R19)</f>
        <v>0</v>
      </c>
      <c r="S20" s="856">
        <f t="shared" si="2"/>
        <v>0</v>
      </c>
      <c r="T20" s="856">
        <f>SUM(T10:T13,T17:T19)</f>
        <v>0</v>
      </c>
      <c r="U20" s="856">
        <f>SUM(U10:U13,U17:U19)</f>
        <v>0</v>
      </c>
      <c r="V20" s="856">
        <f>SUM(V10:V13,V17:V19)</f>
        <v>0</v>
      </c>
      <c r="W20" s="856">
        <f>SUM(W10:W13,W17:W19)</f>
        <v>0</v>
      </c>
      <c r="X20" s="856">
        <f t="shared" si="2"/>
        <v>0</v>
      </c>
      <c r="Y20" s="859">
        <f t="shared" si="2"/>
        <v>0</v>
      </c>
    </row>
    <row r="21" spans="1:25" ht="32.1" customHeight="1">
      <c r="B21" s="494" t="s">
        <v>17</v>
      </c>
      <c r="C21" s="507" t="s">
        <v>760</v>
      </c>
      <c r="D21" s="503"/>
      <c r="E21" s="994"/>
      <c r="F21" s="994"/>
      <c r="G21" s="994"/>
      <c r="H21" s="993"/>
      <c r="I21" s="506"/>
      <c r="J21" s="506"/>
      <c r="K21" s="506"/>
      <c r="L21" s="506"/>
      <c r="M21" s="506"/>
      <c r="N21" s="506"/>
      <c r="O21" s="506"/>
      <c r="P21" s="506"/>
      <c r="Q21" s="506"/>
      <c r="R21" s="506"/>
      <c r="S21" s="994"/>
      <c r="T21" s="994"/>
      <c r="U21" s="506"/>
      <c r="V21" s="506"/>
      <c r="W21" s="994"/>
      <c r="X21" s="506"/>
      <c r="Y21" s="508"/>
    </row>
    <row r="22" spans="1:25" ht="32.1" customHeight="1">
      <c r="B22" s="494" t="s">
        <v>18</v>
      </c>
      <c r="C22" s="509" t="s">
        <v>761</v>
      </c>
      <c r="D22" s="503"/>
      <c r="E22" s="994"/>
      <c r="F22" s="994"/>
      <c r="G22" s="994"/>
      <c r="H22" s="993"/>
      <c r="I22" s="506"/>
      <c r="J22" s="506"/>
      <c r="K22" s="506"/>
      <c r="L22" s="506"/>
      <c r="M22" s="506"/>
      <c r="N22" s="506"/>
      <c r="O22" s="506"/>
      <c r="P22" s="506"/>
      <c r="Q22" s="506"/>
      <c r="R22" s="506"/>
      <c r="S22" s="994"/>
      <c r="T22" s="994"/>
      <c r="U22" s="506"/>
      <c r="V22" s="506"/>
      <c r="W22" s="994"/>
      <c r="X22" s="506"/>
      <c r="Y22" s="508"/>
    </row>
    <row r="23" spans="1:25" ht="32.1" customHeight="1" thickBot="1">
      <c r="B23" s="510" t="s">
        <v>19</v>
      </c>
      <c r="C23" s="511" t="s">
        <v>762</v>
      </c>
      <c r="D23" s="512"/>
      <c r="E23" s="995"/>
      <c r="F23" s="995"/>
      <c r="G23" s="995"/>
      <c r="H23" s="996"/>
      <c r="I23" s="513"/>
      <c r="J23" s="513"/>
      <c r="K23" s="513"/>
      <c r="L23" s="513"/>
      <c r="M23" s="513"/>
      <c r="N23" s="513"/>
      <c r="O23" s="513"/>
      <c r="P23" s="513"/>
      <c r="Q23" s="513"/>
      <c r="R23" s="513"/>
      <c r="S23" s="995"/>
      <c r="T23" s="995"/>
      <c r="U23" s="513"/>
      <c r="V23" s="513"/>
      <c r="W23" s="995"/>
      <c r="X23" s="513"/>
      <c r="Y23" s="514"/>
    </row>
    <row r="24" spans="1:25">
      <c r="B24" s="470"/>
    </row>
    <row r="25" spans="1:25">
      <c r="B25" s="470"/>
    </row>
    <row r="26" spans="1:25">
      <c r="B26" s="470"/>
    </row>
    <row r="27" spans="1:25">
      <c r="B27" s="470"/>
    </row>
    <row r="28" spans="1:25">
      <c r="B28" s="470"/>
    </row>
    <row r="29" spans="1:25">
      <c r="B29" s="470"/>
    </row>
    <row r="30" spans="1:25">
      <c r="B30" s="470"/>
    </row>
  </sheetData>
  <sheetProtection algorithmName="SHA-512" hashValue="+qsxLff6SYWfvOkn/2vpCvcdCKDqA2vyZsd+66/JFWXPYJ0XwNW993fpsgl6gQYMrbDuJM/3mNym7NaaAqYEWw==" saltValue="2KKFrLb9BJNu3tRgHZgqeg==" spinCount="100000" sheet="1" objects="1" scenarios="1"/>
  <mergeCells count="21">
    <mergeCell ref="Q7:Q8"/>
    <mergeCell ref="R7:R8"/>
    <mergeCell ref="S7:S8"/>
    <mergeCell ref="T7:V7"/>
    <mergeCell ref="W7:Y7"/>
    <mergeCell ref="P7:P8"/>
    <mergeCell ref="B2:Y2"/>
    <mergeCell ref="F4:I4"/>
    <mergeCell ref="B7:C9"/>
    <mergeCell ref="D7:D8"/>
    <mergeCell ref="E7:E8"/>
    <mergeCell ref="F7:F8"/>
    <mergeCell ref="G7:G8"/>
    <mergeCell ref="H7:H8"/>
    <mergeCell ref="I7:I8"/>
    <mergeCell ref="J7:J8"/>
    <mergeCell ref="K7:K8"/>
    <mergeCell ref="L7:L8"/>
    <mergeCell ref="M7:M8"/>
    <mergeCell ref="N7:N8"/>
    <mergeCell ref="O7:O8"/>
  </mergeCells>
  <pageMargins left="0.70866141732283472" right="0.70866141732283472" top="0.53249999999999997" bottom="0.74803149606299213" header="0.31496062992125984" footer="0.31496062992125984"/>
  <pageSetup paperSize="9" scale="25" orientation="landscape" cellComments="asDisplayed" r:id="rId1"/>
  <headerFooter>
    <oddHeader>&amp;CEN
ANNEX I</oddHeader>
    <oddFooter>&amp;C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tabColor theme="4" tint="0.59999389629810485"/>
    <pageSetUpPr fitToPage="1"/>
  </sheetPr>
  <dimension ref="A1:Q10"/>
  <sheetViews>
    <sheetView showGridLines="0" zoomScale="85" zoomScaleNormal="85" workbookViewId="0">
      <selection activeCell="N8" sqref="N8"/>
    </sheetView>
  </sheetViews>
  <sheetFormatPr defaultColWidth="10" defaultRowHeight="12.75"/>
  <cols>
    <col min="1" max="1" width="1.5" style="220" customWidth="1"/>
    <col min="2" max="2" width="7.625" style="220" customWidth="1"/>
    <col min="3" max="3" width="36.875" style="220" bestFit="1" customWidth="1"/>
    <col min="4" max="4" width="10.625" style="220" customWidth="1"/>
    <col min="5" max="5" width="11.25" style="220" customWidth="1"/>
    <col min="6" max="6" width="9.875" style="220" customWidth="1"/>
    <col min="7" max="7" width="16.125" style="220" customWidth="1"/>
    <col min="8" max="8" width="11.25" style="220" customWidth="1"/>
    <col min="9" max="9" width="15.875" style="220" customWidth="1"/>
    <col min="10" max="10" width="11.625" style="220" customWidth="1"/>
    <col min="11" max="11" width="15.75" style="220" bestFit="1" customWidth="1"/>
    <col min="12" max="12" width="19.25" style="220" customWidth="1"/>
    <col min="13" max="13" width="14.25" style="220" customWidth="1"/>
    <col min="14" max="14" width="10.375" style="220" customWidth="1"/>
    <col min="15" max="15" width="10" style="220" customWidth="1"/>
    <col min="16" max="17" width="14.5" style="220" customWidth="1"/>
    <col min="18" max="16384" width="10" style="220"/>
  </cols>
  <sheetData>
    <row r="1" spans="1:17" ht="11.25" customHeight="1" thickBot="1"/>
    <row r="2" spans="1:17" s="442" customFormat="1" ht="29.25" customHeight="1" thickBot="1">
      <c r="B2" s="443" t="s">
        <v>704</v>
      </c>
      <c r="C2" s="444"/>
      <c r="D2" s="445"/>
      <c r="E2" s="445"/>
      <c r="F2" s="445"/>
      <c r="G2" s="445"/>
      <c r="H2" s="445"/>
      <c r="I2" s="445"/>
      <c r="J2" s="445"/>
      <c r="K2" s="445"/>
      <c r="L2" s="445"/>
      <c r="M2" s="445"/>
      <c r="N2" s="445"/>
      <c r="O2" s="445"/>
      <c r="P2" s="445"/>
      <c r="Q2" s="446"/>
    </row>
    <row r="3" spans="1:17" ht="9" customHeight="1" thickBot="1"/>
    <row r="4" spans="1:17" ht="35.25" customHeight="1">
      <c r="B4" s="1366"/>
      <c r="C4" s="447"/>
      <c r="D4" s="1369" t="s">
        <v>705</v>
      </c>
      <c r="E4" s="1370"/>
      <c r="F4" s="1371"/>
      <c r="G4" s="1372" t="s">
        <v>702</v>
      </c>
      <c r="H4" s="1372"/>
      <c r="I4" s="1372" t="s">
        <v>703</v>
      </c>
      <c r="J4" s="1372"/>
      <c r="K4" s="1373" t="s">
        <v>706</v>
      </c>
      <c r="L4" s="1373" t="s">
        <v>707</v>
      </c>
      <c r="M4" s="1362" t="s">
        <v>708</v>
      </c>
      <c r="N4" s="1363"/>
      <c r="O4" s="1363"/>
      <c r="P4" s="1364" t="s">
        <v>709</v>
      </c>
      <c r="Q4" s="1365"/>
    </row>
    <row r="5" spans="1:17" ht="106.5" customHeight="1">
      <c r="B5" s="1367"/>
      <c r="C5" s="448"/>
      <c r="D5" s="449"/>
      <c r="E5" s="450" t="s">
        <v>710</v>
      </c>
      <c r="F5" s="450" t="s">
        <v>711</v>
      </c>
      <c r="G5" s="450" t="s">
        <v>712</v>
      </c>
      <c r="H5" s="450" t="s">
        <v>713</v>
      </c>
      <c r="I5" s="450" t="s">
        <v>714</v>
      </c>
      <c r="J5" s="450" t="s">
        <v>715</v>
      </c>
      <c r="K5" s="1374"/>
      <c r="L5" s="1375"/>
      <c r="M5" s="451" t="s">
        <v>716</v>
      </c>
      <c r="N5" s="452" t="s">
        <v>717</v>
      </c>
      <c r="O5" s="451" t="s">
        <v>718</v>
      </c>
      <c r="P5" s="450" t="s">
        <v>719</v>
      </c>
      <c r="Q5" s="453" t="s">
        <v>720</v>
      </c>
    </row>
    <row r="6" spans="1:17" ht="22.5" customHeight="1">
      <c r="B6" s="1368"/>
      <c r="C6" s="454"/>
      <c r="D6" s="455" t="s">
        <v>6</v>
      </c>
      <c r="E6" s="455" t="s">
        <v>7</v>
      </c>
      <c r="F6" s="455" t="s">
        <v>8</v>
      </c>
      <c r="G6" s="455" t="s">
        <v>9</v>
      </c>
      <c r="H6" s="455" t="s">
        <v>10</v>
      </c>
      <c r="I6" s="455" t="s">
        <v>11</v>
      </c>
      <c r="J6" s="455" t="s">
        <v>12</v>
      </c>
      <c r="K6" s="455" t="s">
        <v>721</v>
      </c>
      <c r="L6" s="455" t="s">
        <v>14</v>
      </c>
      <c r="M6" s="456" t="s">
        <v>15</v>
      </c>
      <c r="N6" s="456" t="s">
        <v>16</v>
      </c>
      <c r="O6" s="456" t="s">
        <v>17</v>
      </c>
      <c r="P6" s="455" t="s">
        <v>18</v>
      </c>
      <c r="Q6" s="457" t="s">
        <v>19</v>
      </c>
    </row>
    <row r="7" spans="1:17" ht="39" customHeight="1">
      <c r="A7" s="305"/>
      <c r="B7" s="458" t="s">
        <v>6</v>
      </c>
      <c r="C7" s="459" t="s">
        <v>722</v>
      </c>
      <c r="D7" s="848">
        <f>D8+D9+D10</f>
        <v>0</v>
      </c>
      <c r="E7" s="849">
        <f>E8+E9+E10</f>
        <v>0</v>
      </c>
      <c r="F7" s="849">
        <f>F8+F9+F10</f>
        <v>0</v>
      </c>
      <c r="G7" s="460"/>
      <c r="H7" s="460"/>
      <c r="I7" s="460"/>
      <c r="J7" s="460"/>
      <c r="K7" s="851">
        <f>K8+K9+K10</f>
        <v>0</v>
      </c>
      <c r="L7" s="851">
        <f>K7*12.5</f>
        <v>0</v>
      </c>
      <c r="M7" s="1011"/>
      <c r="N7" s="1011"/>
      <c r="O7" s="1011"/>
      <c r="P7" s="1008"/>
      <c r="Q7" s="1009"/>
    </row>
    <row r="8" spans="1:17" ht="39" customHeight="1">
      <c r="A8" s="461"/>
      <c r="B8" s="462" t="s">
        <v>7</v>
      </c>
      <c r="C8" s="459" t="s">
        <v>723</v>
      </c>
      <c r="D8" s="1001"/>
      <c r="E8" s="1002"/>
      <c r="F8" s="1002"/>
      <c r="G8" s="1005"/>
      <c r="H8" s="1005"/>
      <c r="I8" s="1005"/>
      <c r="J8" s="1005"/>
      <c r="K8" s="850">
        <f>MAX(G8,H8)+MAX(I8,J8)</f>
        <v>0</v>
      </c>
      <c r="L8" s="850">
        <f t="shared" ref="L8:L10" si="0">K8*12.5</f>
        <v>0</v>
      </c>
      <c r="M8" s="1005"/>
      <c r="N8" s="1005"/>
      <c r="O8" s="463"/>
      <c r="P8" s="1006"/>
      <c r="Q8" s="1010"/>
    </row>
    <row r="9" spans="1:17" ht="39" customHeight="1">
      <c r="A9" s="461"/>
      <c r="B9" s="462" t="s">
        <v>8</v>
      </c>
      <c r="C9" s="459" t="s">
        <v>724</v>
      </c>
      <c r="D9" s="1001"/>
      <c r="E9" s="1002"/>
      <c r="F9" s="1002"/>
      <c r="G9" s="464"/>
      <c r="H9" s="464"/>
      <c r="I9" s="464"/>
      <c r="J9" s="464"/>
      <c r="K9" s="1006"/>
      <c r="L9" s="850">
        <f t="shared" si="0"/>
        <v>0</v>
      </c>
      <c r="M9" s="1005"/>
      <c r="N9" s="463"/>
      <c r="O9" s="463"/>
      <c r="P9" s="1006"/>
      <c r="Q9" s="1010"/>
    </row>
    <row r="10" spans="1:17" ht="39" customHeight="1" thickBot="1">
      <c r="A10" s="461"/>
      <c r="B10" s="465" t="s">
        <v>9</v>
      </c>
      <c r="C10" s="466" t="s">
        <v>725</v>
      </c>
      <c r="D10" s="1003"/>
      <c r="E10" s="1004"/>
      <c r="F10" s="1004"/>
      <c r="G10" s="467"/>
      <c r="H10" s="467"/>
      <c r="I10" s="467"/>
      <c r="J10" s="467"/>
      <c r="K10" s="1007"/>
      <c r="L10" s="852">
        <f t="shared" si="0"/>
        <v>0</v>
      </c>
      <c r="M10" s="1007"/>
      <c r="N10" s="468"/>
      <c r="O10" s="468"/>
      <c r="P10" s="467"/>
      <c r="Q10" s="469"/>
    </row>
  </sheetData>
  <sheetProtection algorithmName="SHA-512" hashValue="0fjuiMKO0lDGBovtpbIjAQ3hEmJNaPiQ4Q64xQDzHyUTv3EmjQywcgwpngarudAy8dE5EkDGhcxPNeDJr0IXrg==" saltValue="N4ukZDLHoI4rkBHnuFZ9Eg==" spinCount="100000" sheet="1" objects="1" scenarios="1"/>
  <mergeCells count="8">
    <mergeCell ref="M4:O4"/>
    <mergeCell ref="P4:Q4"/>
    <mergeCell ref="B4:B6"/>
    <mergeCell ref="D4:F4"/>
    <mergeCell ref="G4:H4"/>
    <mergeCell ref="I4:J4"/>
    <mergeCell ref="K4:K5"/>
    <mergeCell ref="L4:L5"/>
  </mergeCells>
  <printOptions horizontalCentered="1"/>
  <pageMargins left="0.27559055118110237" right="0.15748031496062992" top="0.78740157480314965" bottom="0.78740157480314965" header="0.31496062992125984" footer="0.31496062992125984"/>
  <pageSetup paperSize="9" scale="55" orientation="landscape" r:id="rId1"/>
  <headerFooter scaleWithDoc="0" alignWithMargins="0">
    <oddHeader>&amp;CEN
ANNEX I</oddHeader>
    <oddFooter>&amp;C&amp;P</oddFooter>
  </headerFooter>
  <colBreaks count="1" manualBreakCount="1">
    <brk id="10"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tint="0.59999389629810485"/>
  </sheetPr>
  <dimension ref="B1:AA55"/>
  <sheetViews>
    <sheetView showGridLines="0" zoomScale="70" zoomScaleNormal="70" workbookViewId="0">
      <selection activeCell="H19" sqref="H19"/>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1" width="19.875" style="221" customWidth="1"/>
    <col min="12" max="12" width="19.875" style="220" customWidth="1"/>
    <col min="13" max="13" width="20.625" style="220" customWidth="1"/>
    <col min="14" max="254" width="10" style="220" customWidth="1"/>
    <col min="255"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1"/>
    </row>
    <row r="3" spans="2:27" s="224" customFormat="1" ht="9" customHeight="1">
      <c r="B3" s="223"/>
      <c r="C3" s="223"/>
      <c r="D3" s="223"/>
      <c r="E3" s="223"/>
      <c r="F3" s="223"/>
      <c r="G3" s="223"/>
      <c r="H3" s="223"/>
      <c r="I3" s="223"/>
      <c r="J3" s="223"/>
      <c r="K3" s="223"/>
      <c r="L3" s="223"/>
      <c r="M3" s="223"/>
    </row>
    <row r="4" spans="2:27" s="227" customFormat="1" ht="29.25" customHeight="1">
      <c r="B4" s="225"/>
      <c r="C4" s="226" t="s">
        <v>476</v>
      </c>
      <c r="F4" s="516" t="s">
        <v>954</v>
      </c>
      <c r="G4" s="228"/>
      <c r="H4" s="228"/>
      <c r="I4" s="229"/>
      <c r="J4" s="229"/>
      <c r="K4" s="229"/>
    </row>
    <row r="5" spans="2:27" s="227" customFormat="1" ht="9.75" customHeight="1" thickBot="1">
      <c r="B5" s="225"/>
      <c r="C5" s="222"/>
      <c r="G5" s="228"/>
      <c r="I5" s="229"/>
      <c r="J5" s="229"/>
      <c r="K5" s="229"/>
    </row>
    <row r="6" spans="2:27" ht="15.75" customHeight="1">
      <c r="B6" s="230"/>
      <c r="C6" s="231"/>
      <c r="D6" s="231"/>
      <c r="E6" s="231"/>
      <c r="F6" s="232"/>
      <c r="G6" s="1382" t="s">
        <v>477</v>
      </c>
      <c r="H6" s="1382"/>
      <c r="I6" s="1382"/>
      <c r="J6" s="1382"/>
      <c r="K6" s="1383"/>
      <c r="L6" s="1384" t="s">
        <v>449</v>
      </c>
      <c r="M6" s="1387" t="s">
        <v>478</v>
      </c>
    </row>
    <row r="7" spans="2:27" ht="67.5" customHeight="1">
      <c r="B7" s="233"/>
      <c r="C7" s="234"/>
      <c r="D7" s="234"/>
      <c r="E7" s="234"/>
      <c r="F7" s="235"/>
      <c r="G7" s="1389" t="s">
        <v>479</v>
      </c>
      <c r="H7" s="1390"/>
      <c r="I7" s="1391" t="s">
        <v>480</v>
      </c>
      <c r="J7" s="1390"/>
      <c r="K7" s="1392" t="s">
        <v>481</v>
      </c>
      <c r="L7" s="1385"/>
      <c r="M7" s="1388"/>
    </row>
    <row r="8" spans="2:27" ht="49.5" customHeight="1">
      <c r="B8" s="233"/>
      <c r="C8" s="234"/>
      <c r="D8" s="234"/>
      <c r="E8" s="234"/>
      <c r="F8" s="235"/>
      <c r="G8" s="236" t="s">
        <v>482</v>
      </c>
      <c r="H8" s="237" t="s">
        <v>483</v>
      </c>
      <c r="I8" s="238" t="s">
        <v>482</v>
      </c>
      <c r="J8" s="238" t="s">
        <v>483</v>
      </c>
      <c r="K8" s="1386"/>
      <c r="L8" s="1386"/>
      <c r="M8" s="1388"/>
    </row>
    <row r="9" spans="2:27" ht="20.25" customHeight="1">
      <c r="B9" s="239"/>
      <c r="C9" s="240"/>
      <c r="D9" s="240"/>
      <c r="E9" s="240"/>
      <c r="F9" s="241"/>
      <c r="G9" s="242" t="s">
        <v>6</v>
      </c>
      <c r="H9" s="243" t="s">
        <v>7</v>
      </c>
      <c r="I9" s="244" t="s">
        <v>8</v>
      </c>
      <c r="J9" s="244" t="s">
        <v>9</v>
      </c>
      <c r="K9" s="244" t="s">
        <v>10</v>
      </c>
      <c r="L9" s="245" t="s">
        <v>11</v>
      </c>
      <c r="M9" s="246" t="s">
        <v>12</v>
      </c>
    </row>
    <row r="10" spans="2:27" ht="24.95" customHeight="1">
      <c r="B10" s="247" t="s">
        <v>6</v>
      </c>
      <c r="C10" s="721" t="s">
        <v>484</v>
      </c>
      <c r="D10" s="722"/>
      <c r="E10" s="722"/>
      <c r="F10" s="723"/>
      <c r="G10" s="248"/>
      <c r="H10" s="249"/>
      <c r="I10" s="250"/>
      <c r="J10" s="250"/>
      <c r="K10" s="250"/>
      <c r="L10" s="775">
        <f>L11+L37+L47+L48+L49</f>
        <v>0</v>
      </c>
      <c r="M10" s="815">
        <f>L10*12.5</f>
        <v>0</v>
      </c>
      <c r="Z10" s="847"/>
      <c r="AA10" s="847"/>
    </row>
    <row r="11" spans="2:27" ht="24.95" customHeight="1">
      <c r="B11" s="251" t="s">
        <v>485</v>
      </c>
      <c r="C11" s="721" t="s">
        <v>486</v>
      </c>
      <c r="D11" s="722"/>
      <c r="E11" s="722"/>
      <c r="F11" s="723"/>
      <c r="G11" s="252"/>
      <c r="H11" s="253"/>
      <c r="I11" s="254"/>
      <c r="J11" s="254"/>
      <c r="K11" s="254"/>
      <c r="L11" s="775">
        <f>L33+L14</f>
        <v>0</v>
      </c>
      <c r="M11" s="255"/>
      <c r="Z11" s="847"/>
    </row>
    <row r="12" spans="2:27" ht="24.95" customHeight="1">
      <c r="B12" s="251" t="s">
        <v>487</v>
      </c>
      <c r="C12" s="1376" t="s">
        <v>488</v>
      </c>
      <c r="D12" s="1377"/>
      <c r="E12" s="1377"/>
      <c r="F12" s="1378"/>
      <c r="G12" s="816">
        <f>'MKR SA TDI EUR'!G12+'MKR SA TDI ALL'!G12+'MKR SA TDI BGN'!G12+'MKR SA TDI CZK'!G12+'MKR SA TDI DKK'!G12+'MKR SA TDI EGP'!G12+'MKR SA TDI GBP'!G12+'MKR SA TDI HRK'!G12+'MKR SA TDI HUF'!G12+'MKR SA TDI ISK'!G12+'MKR SA TDI JPY'!G12+'MKR SA TDI MKD'!G12+'MKR SA TDI NOK'!G12+'MKR SA TDI PLN'!G12+'MKR SA TDI RON'!G12+'MKR SA TDI RUB'!G12+'MKR SA TDI RSD'!G12+'MKR SA TDI SEK'!G12+'MKR SA TDI CHF'!G12+'MKR SA TDI TRY'!G12+'MKR SA TDI UAH'!G12+'MKR SA TDI USD'!G12+'MKR SA TDI OTHER'!G12</f>
        <v>0</v>
      </c>
      <c r="H12" s="775">
        <f>'MKR SA TDI EUR'!H12+'MKR SA TDI ALL'!H12+'MKR SA TDI BGN'!H12+'MKR SA TDI CZK'!H12+'MKR SA TDI DKK'!H12+'MKR SA TDI EGP'!H12+'MKR SA TDI GBP'!H12+'MKR SA TDI HRK'!H12+'MKR SA TDI HUF'!H12+'MKR SA TDI ISK'!H12+'MKR SA TDI JPY'!H12+'MKR SA TDI MKD'!H12+'MKR SA TDI NOK'!H12+'MKR SA TDI PLN'!H12+'MKR SA TDI RON'!H12+'MKR SA TDI RUB'!H12+'MKR SA TDI RSD'!H12+'MKR SA TDI SEK'!H12+'MKR SA TDI CHF'!H12+'MKR SA TDI TRY'!H12+'MKR SA TDI UAH'!H12+'MKR SA TDI USD'!H12+'MKR SA TDI OTHER'!H12</f>
        <v>0</v>
      </c>
      <c r="I12" s="845"/>
      <c r="J12" s="845"/>
      <c r="K12" s="254"/>
      <c r="L12" s="256"/>
      <c r="M12" s="257"/>
    </row>
    <row r="13" spans="2:27" ht="24.95" customHeight="1">
      <c r="B13" s="251" t="s">
        <v>489</v>
      </c>
      <c r="C13" s="1376" t="s">
        <v>490</v>
      </c>
      <c r="D13" s="1377"/>
      <c r="E13" s="1377"/>
      <c r="F13" s="1378"/>
      <c r="G13" s="816">
        <f>'MKR SA TDI EUR'!G13+'MKR SA TDI ALL'!G13+'MKR SA TDI BGN'!G13+'MKR SA TDI CZK'!G13+'MKR SA TDI DKK'!G13+'MKR SA TDI EGP'!G13+'MKR SA TDI GBP'!G13+'MKR SA TDI HRK'!G13+'MKR SA TDI HUF'!G13+'MKR SA TDI ISK'!G13+'MKR SA TDI JPY'!G13+'MKR SA TDI MKD'!G13+'MKR SA TDI NOK'!G13+'MKR SA TDI PLN'!G13+'MKR SA TDI RON'!G13+'MKR SA TDI RUB'!G13+'MKR SA TDI RSD'!G13+'MKR SA TDI SEK'!G13+'MKR SA TDI CHF'!G13+'MKR SA TDI TRY'!G13+'MKR SA TDI UAH'!G13+'MKR SA TDI USD'!G13+'MKR SA TDI OTHER'!G13</f>
        <v>0</v>
      </c>
      <c r="H13" s="775">
        <f>'MKR SA TDI EUR'!H13+'MKR SA TDI ALL'!H13+'MKR SA TDI BGN'!H13+'MKR SA TDI CZK'!H13+'MKR SA TDI DKK'!H13+'MKR SA TDI EGP'!H13+'MKR SA TDI GBP'!H13+'MKR SA TDI HRK'!H13+'MKR SA TDI HUF'!H13+'MKR SA TDI ISK'!H13+'MKR SA TDI JPY'!H13+'MKR SA TDI MKD'!H13+'MKR SA TDI NOK'!H13+'MKR SA TDI PLN'!H13+'MKR SA TDI RON'!H13+'MKR SA TDI RUB'!H13+'MKR SA TDI RSD'!H13+'MKR SA TDI SEK'!H13+'MKR SA TDI CHF'!H13+'MKR SA TDI TRY'!H13+'MKR SA TDI UAH'!H13+'MKR SA TDI USD'!H13+'MKR SA TDI OTHER'!H13</f>
        <v>0</v>
      </c>
      <c r="I13" s="845"/>
      <c r="J13" s="845"/>
      <c r="K13" s="254"/>
      <c r="L13" s="256"/>
      <c r="M13" s="257"/>
    </row>
    <row r="14" spans="2:27" ht="24.95" customHeight="1">
      <c r="B14" s="258" t="s">
        <v>7</v>
      </c>
      <c r="C14" s="724" t="s">
        <v>491</v>
      </c>
      <c r="D14" s="725"/>
      <c r="E14" s="725"/>
      <c r="F14" s="726"/>
      <c r="G14" s="816">
        <f>'MKR SA TDI EUR'!G14+'MKR SA TDI ALL'!G14+'MKR SA TDI BGN'!G14+'MKR SA TDI CZK'!G14+'MKR SA TDI DKK'!G14+'MKR SA TDI EGP'!G14+'MKR SA TDI GBP'!G14+'MKR SA TDI HRK'!G14+'MKR SA TDI HUF'!G14+'MKR SA TDI ISK'!G14+'MKR SA TDI JPY'!G14+'MKR SA TDI MKD'!G14+'MKR SA TDI NOK'!G14+'MKR SA TDI PLN'!G14+'MKR SA TDI RON'!G14+'MKR SA TDI RUB'!G14+'MKR SA TDI RSD'!G14+'MKR SA TDI SEK'!G14+'MKR SA TDI CHF'!G14+'MKR SA TDI TRY'!G14+'MKR SA TDI UAH'!G14+'MKR SA TDI USD'!G14+'MKR SA TDI OTHER'!G14</f>
        <v>0</v>
      </c>
      <c r="H14" s="775">
        <f>'MKR SA TDI EUR'!H14+'MKR SA TDI ALL'!H14+'MKR SA TDI BGN'!H14+'MKR SA TDI CZK'!H14+'MKR SA TDI DKK'!H14+'MKR SA TDI EGP'!H14+'MKR SA TDI GBP'!H14+'MKR SA TDI HRK'!H14+'MKR SA TDI HUF'!H14+'MKR SA TDI ISK'!H14+'MKR SA TDI JPY'!H14+'MKR SA TDI MKD'!H14+'MKR SA TDI NOK'!H14+'MKR SA TDI PLN'!H14+'MKR SA TDI RON'!H14+'MKR SA TDI RUB'!H14+'MKR SA TDI RSD'!H14+'MKR SA TDI SEK'!H14+'MKR SA TDI CHF'!H14+'MKR SA TDI TRY'!H14+'MKR SA TDI UAH'!H14+'MKR SA TDI USD'!H14+'MKR SA TDI OTHER'!H14</f>
        <v>0</v>
      </c>
      <c r="I14" s="775">
        <f>'MKR SA TDI EUR'!I14+'MKR SA TDI ALL'!I14+'MKR SA TDI BGN'!I14+'MKR SA TDI CZK'!I14+'MKR SA TDI DKK'!I14+'MKR SA TDI EGP'!I14+'MKR SA TDI GBP'!I14+'MKR SA TDI HRK'!I14+'MKR SA TDI HUF'!I14+'MKR SA TDI ISK'!I14+'MKR SA TDI JPY'!I14+'MKR SA TDI MKD'!I14+'MKR SA TDI NOK'!I14+'MKR SA TDI PLN'!I14+'MKR SA TDI RON'!I14+'MKR SA TDI RUB'!I14+'MKR SA TDI RSD'!I14+'MKR SA TDI SEK'!I14+'MKR SA TDI CHF'!I14+'MKR SA TDI TRY'!I14+'MKR SA TDI UAH'!I14+'MKR SA TDI USD'!I14+'MKR SA TDI OTHER'!I14</f>
        <v>0</v>
      </c>
      <c r="J14" s="775">
        <f>'MKR SA TDI EUR'!J14+'MKR SA TDI ALL'!J14+'MKR SA TDI BGN'!J14+'MKR SA TDI CZK'!J14+'MKR SA TDI DKK'!J14+'MKR SA TDI EGP'!J14+'MKR SA TDI GBP'!J14+'MKR SA TDI HRK'!J14+'MKR SA TDI HUF'!J14+'MKR SA TDI ISK'!J14+'MKR SA TDI JPY'!J14+'MKR SA TDI MKD'!J14+'MKR SA TDI NOK'!J14+'MKR SA TDI PLN'!J14+'MKR SA TDI RON'!J14+'MKR SA TDI RUB'!J14+'MKR SA TDI RSD'!J14+'MKR SA TDI SEK'!J14+'MKR SA TDI CHF'!J14+'MKR SA TDI TRY'!J14+'MKR SA TDI UAH'!J14+'MKR SA TDI USD'!J14+'MKR SA TDI OTHER'!J14</f>
        <v>0</v>
      </c>
      <c r="K14" s="775">
        <f>'MKR SA TDI EUR'!Y14+'MKR SA TDI ALL'!Y14+'MKR SA TDI BGN'!Y14+'MKR SA TDI CZK'!Y14+'MKR SA TDI DKK'!Y14+'MKR SA TDI EGP'!Y14+'MKR SA TDI GBP'!Y14+'MKR SA TDI HRK'!Y14+'MKR SA TDI HUF'!Y14+'MKR SA TDI ISK'!Y14+'MKR SA TDI JPY'!Y14+'MKR SA TDI MKD'!Y14+'MKR SA TDI NOK'!Y14+'MKR SA TDI PLN'!Y14+'MKR SA TDI RON'!Y14+'MKR SA TDI RUB'!Y14+'MKR SA TDI RSD'!Y14+'MKR SA TDI SEK'!Y14+'MKR SA TDI CHF'!Y14+'MKR SA TDI TRY'!Y14+'MKR SA TDI UAH'!Y14+'MKR SA TDI USD'!Y14+'MKR SA TDI OTHER'!Y14</f>
        <v>0</v>
      </c>
      <c r="L14" s="775">
        <f>'MKR SA TDI EUR'!Z14+'MKR SA TDI ALL'!Z14+'MKR SA TDI BGN'!Z14+'MKR SA TDI CZK'!Z14+'MKR SA TDI DKK'!Z14+'MKR SA TDI EGP'!Z14+'MKR SA TDI GBP'!Z14+'MKR SA TDI HRK'!Z14+'MKR SA TDI HUF'!Z14+'MKR SA TDI ISK'!Z14+'MKR SA TDI JPY'!Z14+'MKR SA TDI MKD'!Z14+'MKR SA TDI NOK'!Z14+'MKR SA TDI PLN'!Z14+'MKR SA TDI RON'!Z14+'MKR SA TDI RUB'!Z14+'MKR SA TDI RSD'!Z14+'MKR SA TDI SEK'!Z14+'MKR SA TDI CHF'!Z14+'MKR SA TDI TRY'!Z14+'MKR SA TDI UAH'!Z14+'MKR SA TDI USD'!Z14+'MKR SA TDI OTHER'!Z14</f>
        <v>0</v>
      </c>
      <c r="M14" s="255"/>
      <c r="Y14" s="847"/>
      <c r="Z14" s="847"/>
    </row>
    <row r="15" spans="2:27" ht="24.95" customHeight="1">
      <c r="B15" s="258" t="s">
        <v>8</v>
      </c>
      <c r="C15" s="727" t="s">
        <v>492</v>
      </c>
      <c r="D15" s="725"/>
      <c r="E15" s="725"/>
      <c r="F15" s="728"/>
      <c r="G15" s="816">
        <f>'MKR SA TDI EUR'!G15+'MKR SA TDI ALL'!G15+'MKR SA TDI BGN'!G15+'MKR SA TDI CZK'!G15+'MKR SA TDI DKK'!G15+'MKR SA TDI EGP'!G15+'MKR SA TDI GBP'!G15+'MKR SA TDI HRK'!G15+'MKR SA TDI HUF'!G15+'MKR SA TDI ISK'!G15+'MKR SA TDI JPY'!G15+'MKR SA TDI MKD'!G15+'MKR SA TDI NOK'!G15+'MKR SA TDI PLN'!G15+'MKR SA TDI RON'!G15+'MKR SA TDI RUB'!G15+'MKR SA TDI RSD'!G15+'MKR SA TDI SEK'!G15+'MKR SA TDI CHF'!G15+'MKR SA TDI TRY'!G15+'MKR SA TDI UAH'!G15+'MKR SA TDI USD'!G15+'MKR SA TDI OTHER'!G15</f>
        <v>0</v>
      </c>
      <c r="H15" s="775">
        <f>'MKR SA TDI EUR'!H15+'MKR SA TDI ALL'!H15+'MKR SA TDI BGN'!H15+'MKR SA TDI CZK'!H15+'MKR SA TDI DKK'!H15+'MKR SA TDI EGP'!H15+'MKR SA TDI GBP'!H15+'MKR SA TDI HRK'!H15+'MKR SA TDI HUF'!H15+'MKR SA TDI ISK'!H15+'MKR SA TDI JPY'!H15+'MKR SA TDI MKD'!H15+'MKR SA TDI NOK'!H15+'MKR SA TDI PLN'!H15+'MKR SA TDI RON'!H15+'MKR SA TDI RUB'!H15+'MKR SA TDI RSD'!H15+'MKR SA TDI SEK'!H15+'MKR SA TDI CHF'!H15+'MKR SA TDI TRY'!H15+'MKR SA TDI UAH'!H15+'MKR SA TDI USD'!H15+'MKR SA TDI OTHER'!H15</f>
        <v>0</v>
      </c>
      <c r="I15" s="775">
        <f>'MKR SA TDI EUR'!I15+'MKR SA TDI ALL'!I15+'MKR SA TDI BGN'!I15+'MKR SA TDI CZK'!I15+'MKR SA TDI DKK'!I15+'MKR SA TDI EGP'!I15+'MKR SA TDI GBP'!I15+'MKR SA TDI HRK'!I15+'MKR SA TDI HUF'!I15+'MKR SA TDI ISK'!I15+'MKR SA TDI JPY'!I15+'MKR SA TDI MKD'!I15+'MKR SA TDI NOK'!I15+'MKR SA TDI PLN'!I15+'MKR SA TDI RON'!I15+'MKR SA TDI RUB'!I15+'MKR SA TDI RSD'!I15+'MKR SA TDI SEK'!I15+'MKR SA TDI CHF'!I15+'MKR SA TDI TRY'!I15+'MKR SA TDI UAH'!I15+'MKR SA TDI USD'!I15+'MKR SA TDI OTHER'!I15</f>
        <v>0</v>
      </c>
      <c r="J15" s="775">
        <f>'MKR SA TDI EUR'!J15+'MKR SA TDI ALL'!J15+'MKR SA TDI BGN'!J15+'MKR SA TDI CZK'!J15+'MKR SA TDI DKK'!J15+'MKR SA TDI EGP'!J15+'MKR SA TDI GBP'!J15+'MKR SA TDI HRK'!J15+'MKR SA TDI HUF'!J15+'MKR SA TDI ISK'!J15+'MKR SA TDI JPY'!J15+'MKR SA TDI MKD'!J15+'MKR SA TDI NOK'!J15+'MKR SA TDI PLN'!J15+'MKR SA TDI RON'!J15+'MKR SA TDI RUB'!J15+'MKR SA TDI RSD'!J15+'MKR SA TDI SEK'!J15+'MKR SA TDI CHF'!J15+'MKR SA TDI TRY'!J15+'MKR SA TDI UAH'!J15+'MKR SA TDI USD'!J15+'MKR SA TDI OTHER'!J15</f>
        <v>0</v>
      </c>
      <c r="K15" s="261"/>
      <c r="L15" s="261"/>
      <c r="M15" s="255"/>
    </row>
    <row r="16" spans="2:27" ht="24.95" customHeight="1">
      <c r="B16" s="258" t="s">
        <v>9</v>
      </c>
      <c r="C16" s="729"/>
      <c r="D16" s="725" t="s">
        <v>493</v>
      </c>
      <c r="E16" s="725"/>
      <c r="F16" s="728"/>
      <c r="G16" s="846"/>
      <c r="H16" s="846"/>
      <c r="I16" s="775">
        <f>'MKR SA TDI EUR'!I16+'MKR SA TDI ALL'!I16+'MKR SA TDI BGN'!I16+'MKR SA TDI CZK'!I16+'MKR SA TDI DKK'!I16+'MKR SA TDI EGP'!I16+'MKR SA TDI GBP'!I16+'MKR SA TDI HRK'!I16+'MKR SA TDI HUF'!I16+'MKR SA TDI ISK'!I16+'MKR SA TDI JPY'!I16+'MKR SA TDI MKD'!I16+'MKR SA TDI NOK'!I16+'MKR SA TDI PLN'!I16+'MKR SA TDI RON'!I16+'MKR SA TDI RUB'!I16+'MKR SA TDI RSD'!I16+'MKR SA TDI SEK'!I16+'MKR SA TDI CHF'!I16+'MKR SA TDI TRY'!I16+'MKR SA TDI UAH'!I16+'MKR SA TDI USD'!I16+'MKR SA TDI OTHER'!I16</f>
        <v>0</v>
      </c>
      <c r="J16" s="775">
        <f>'MKR SA TDI EUR'!J16+'MKR SA TDI ALL'!J16+'MKR SA TDI BGN'!J16+'MKR SA TDI CZK'!J16+'MKR SA TDI DKK'!J16+'MKR SA TDI EGP'!J16+'MKR SA TDI GBP'!J16+'MKR SA TDI HRK'!J16+'MKR SA TDI HUF'!J16+'MKR SA TDI ISK'!J16+'MKR SA TDI JPY'!J16+'MKR SA TDI MKD'!J16+'MKR SA TDI NOK'!J16+'MKR SA TDI PLN'!J16+'MKR SA TDI RON'!J16+'MKR SA TDI RUB'!J16+'MKR SA TDI RSD'!J16+'MKR SA TDI SEK'!J16+'MKR SA TDI CHF'!J16+'MKR SA TDI TRY'!J16+'MKR SA TDI UAH'!J16+'MKR SA TDI USD'!J16+'MKR SA TDI OTHER'!J16</f>
        <v>0</v>
      </c>
      <c r="K16" s="262"/>
      <c r="L16" s="262"/>
      <c r="M16" s="255"/>
    </row>
    <row r="17" spans="2:13" ht="24.95" customHeight="1">
      <c r="B17" s="258" t="s">
        <v>10</v>
      </c>
      <c r="C17" s="729"/>
      <c r="D17" s="725" t="s">
        <v>494</v>
      </c>
      <c r="E17" s="725"/>
      <c r="F17" s="728"/>
      <c r="G17" s="846"/>
      <c r="H17" s="846"/>
      <c r="I17" s="775">
        <f>'MKR SA TDI EUR'!I17+'MKR SA TDI ALL'!I17+'MKR SA TDI BGN'!I17+'MKR SA TDI CZK'!I17+'MKR SA TDI DKK'!I17+'MKR SA TDI EGP'!I17+'MKR SA TDI GBP'!I17+'MKR SA TDI HRK'!I17+'MKR SA TDI HUF'!I17+'MKR SA TDI ISK'!I17+'MKR SA TDI JPY'!I17+'MKR SA TDI MKD'!I17+'MKR SA TDI NOK'!I17+'MKR SA TDI PLN'!I17+'MKR SA TDI RON'!I17+'MKR SA TDI RUB'!I17+'MKR SA TDI RSD'!I17+'MKR SA TDI SEK'!I17+'MKR SA TDI CHF'!I17+'MKR SA TDI TRY'!I17+'MKR SA TDI UAH'!I17+'MKR SA TDI USD'!I17+'MKR SA TDI OTHER'!I17</f>
        <v>0</v>
      </c>
      <c r="J17" s="775">
        <f>'MKR SA TDI EUR'!J17+'MKR SA TDI ALL'!J17+'MKR SA TDI BGN'!J17+'MKR SA TDI CZK'!J17+'MKR SA TDI DKK'!J17+'MKR SA TDI EGP'!J17+'MKR SA TDI GBP'!J17+'MKR SA TDI HRK'!J17+'MKR SA TDI HUF'!J17+'MKR SA TDI ISK'!J17+'MKR SA TDI JPY'!J17+'MKR SA TDI MKD'!J17+'MKR SA TDI NOK'!J17+'MKR SA TDI PLN'!J17+'MKR SA TDI RON'!J17+'MKR SA TDI RUB'!J17+'MKR SA TDI RSD'!J17+'MKR SA TDI SEK'!J17+'MKR SA TDI CHF'!J17+'MKR SA TDI TRY'!J17+'MKR SA TDI UAH'!J17+'MKR SA TDI USD'!J17+'MKR SA TDI OTHER'!J17</f>
        <v>0</v>
      </c>
      <c r="K17" s="262"/>
      <c r="L17" s="262"/>
      <c r="M17" s="255"/>
    </row>
    <row r="18" spans="2:13" ht="24.95" customHeight="1">
      <c r="B18" s="258" t="s">
        <v>11</v>
      </c>
      <c r="C18" s="729"/>
      <c r="D18" s="725" t="s">
        <v>495</v>
      </c>
      <c r="E18" s="725"/>
      <c r="F18" s="728"/>
      <c r="G18" s="846"/>
      <c r="H18" s="846"/>
      <c r="I18" s="775">
        <f>'MKR SA TDI EUR'!I18+'MKR SA TDI ALL'!I18+'MKR SA TDI BGN'!I18+'MKR SA TDI CZK'!I18+'MKR SA TDI DKK'!I18+'MKR SA TDI EGP'!I18+'MKR SA TDI GBP'!I18+'MKR SA TDI HRK'!I18+'MKR SA TDI HUF'!I18+'MKR SA TDI ISK'!I18+'MKR SA TDI JPY'!I18+'MKR SA TDI MKD'!I18+'MKR SA TDI NOK'!I18+'MKR SA TDI PLN'!I18+'MKR SA TDI RON'!I18+'MKR SA TDI RUB'!I18+'MKR SA TDI RSD'!I18+'MKR SA TDI SEK'!I18+'MKR SA TDI CHF'!I18+'MKR SA TDI TRY'!I18+'MKR SA TDI UAH'!I18+'MKR SA TDI USD'!I18+'MKR SA TDI OTHER'!I18</f>
        <v>0</v>
      </c>
      <c r="J18" s="775">
        <f>'MKR SA TDI EUR'!J18+'MKR SA TDI ALL'!J18+'MKR SA TDI BGN'!J18+'MKR SA TDI CZK'!J18+'MKR SA TDI DKK'!J18+'MKR SA TDI EGP'!J18+'MKR SA TDI GBP'!J18+'MKR SA TDI HRK'!J18+'MKR SA TDI HUF'!J18+'MKR SA TDI ISK'!J18+'MKR SA TDI JPY'!J18+'MKR SA TDI MKD'!J18+'MKR SA TDI NOK'!J18+'MKR SA TDI PLN'!J18+'MKR SA TDI RON'!J18+'MKR SA TDI RUB'!J18+'MKR SA TDI RSD'!J18+'MKR SA TDI SEK'!J18+'MKR SA TDI CHF'!J18+'MKR SA TDI TRY'!J18+'MKR SA TDI UAH'!J18+'MKR SA TDI USD'!J18+'MKR SA TDI OTHER'!J18</f>
        <v>0</v>
      </c>
      <c r="K18" s="262"/>
      <c r="L18" s="262"/>
      <c r="M18" s="255"/>
    </row>
    <row r="19" spans="2:13" ht="24.95" customHeight="1">
      <c r="B19" s="258" t="s">
        <v>12</v>
      </c>
      <c r="C19" s="729"/>
      <c r="D19" s="725" t="s">
        <v>496</v>
      </c>
      <c r="E19" s="725"/>
      <c r="F19" s="728"/>
      <c r="G19" s="846"/>
      <c r="H19" s="846"/>
      <c r="I19" s="775">
        <f>'MKR SA TDI EUR'!I19+'MKR SA TDI ALL'!I19+'MKR SA TDI BGN'!I19+'MKR SA TDI CZK'!I19+'MKR SA TDI DKK'!I19+'MKR SA TDI EGP'!I19+'MKR SA TDI GBP'!I19+'MKR SA TDI HRK'!I19+'MKR SA TDI HUF'!I19+'MKR SA TDI ISK'!I19+'MKR SA TDI JPY'!I19+'MKR SA TDI MKD'!I19+'MKR SA TDI NOK'!I19+'MKR SA TDI PLN'!I19+'MKR SA TDI RON'!I19+'MKR SA TDI RUB'!I19+'MKR SA TDI RSD'!I19+'MKR SA TDI SEK'!I19+'MKR SA TDI CHF'!I19+'MKR SA TDI TRY'!I19+'MKR SA TDI UAH'!I19+'MKR SA TDI USD'!I19+'MKR SA TDI OTHER'!I19</f>
        <v>0</v>
      </c>
      <c r="J19" s="775">
        <f>'MKR SA TDI EUR'!J19+'MKR SA TDI ALL'!J19+'MKR SA TDI BGN'!J19+'MKR SA TDI CZK'!J19+'MKR SA TDI DKK'!J19+'MKR SA TDI EGP'!J19+'MKR SA TDI GBP'!J19+'MKR SA TDI HRK'!J19+'MKR SA TDI HUF'!J19+'MKR SA TDI ISK'!J19+'MKR SA TDI JPY'!J19+'MKR SA TDI MKD'!J19+'MKR SA TDI NOK'!J19+'MKR SA TDI PLN'!J19+'MKR SA TDI RON'!J19+'MKR SA TDI RUB'!J19+'MKR SA TDI RSD'!J19+'MKR SA TDI SEK'!J19+'MKR SA TDI CHF'!J19+'MKR SA TDI TRY'!J19+'MKR SA TDI UAH'!J19+'MKR SA TDI USD'!J19+'MKR SA TDI OTHER'!J19</f>
        <v>0</v>
      </c>
      <c r="K19" s="262"/>
      <c r="L19" s="262"/>
      <c r="M19" s="255"/>
    </row>
    <row r="20" spans="2:13" ht="24.95" customHeight="1">
      <c r="B20" s="258" t="s">
        <v>13</v>
      </c>
      <c r="C20" s="727" t="s">
        <v>497</v>
      </c>
      <c r="D20" s="725"/>
      <c r="E20" s="725"/>
      <c r="F20" s="728"/>
      <c r="G20" s="816">
        <f>'MKR SA TDI EUR'!G20+'MKR SA TDI ALL'!G20+'MKR SA TDI BGN'!G20+'MKR SA TDI CZK'!G20+'MKR SA TDI DKK'!G20+'MKR SA TDI EGP'!G20+'MKR SA TDI GBP'!G20+'MKR SA TDI HRK'!G20+'MKR SA TDI HUF'!G20+'MKR SA TDI ISK'!G20+'MKR SA TDI JPY'!G20+'MKR SA TDI MKD'!G20+'MKR SA TDI NOK'!G20+'MKR SA TDI PLN'!G20+'MKR SA TDI RON'!G20+'MKR SA TDI RUB'!G20+'MKR SA TDI RSD'!G20+'MKR SA TDI SEK'!G20+'MKR SA TDI CHF'!G20+'MKR SA TDI TRY'!G20+'MKR SA TDI UAH'!G20+'MKR SA TDI USD'!G20+'MKR SA TDI OTHER'!G20</f>
        <v>0</v>
      </c>
      <c r="H20" s="775">
        <f>'MKR SA TDI EUR'!H20+'MKR SA TDI ALL'!H20+'MKR SA TDI BGN'!H20+'MKR SA TDI CZK'!H20+'MKR SA TDI DKK'!H20+'MKR SA TDI EGP'!H20+'MKR SA TDI GBP'!H20+'MKR SA TDI HRK'!H20+'MKR SA TDI HUF'!H20+'MKR SA TDI ISK'!H20+'MKR SA TDI JPY'!H20+'MKR SA TDI MKD'!H20+'MKR SA TDI NOK'!H20+'MKR SA TDI PLN'!H20+'MKR SA TDI RON'!H20+'MKR SA TDI RUB'!H20+'MKR SA TDI RSD'!H20+'MKR SA TDI SEK'!H20+'MKR SA TDI CHF'!H20+'MKR SA TDI TRY'!H20+'MKR SA TDI UAH'!H20+'MKR SA TDI USD'!H20+'MKR SA TDI OTHER'!H20</f>
        <v>0</v>
      </c>
      <c r="I20" s="775">
        <f>'MKR SA TDI EUR'!I20+'MKR SA TDI ALL'!I20+'MKR SA TDI BGN'!I20+'MKR SA TDI CZK'!I20+'MKR SA TDI DKK'!I20+'MKR SA TDI EGP'!I20+'MKR SA TDI GBP'!I20+'MKR SA TDI HRK'!I20+'MKR SA TDI HUF'!I20+'MKR SA TDI ISK'!I20+'MKR SA TDI JPY'!I20+'MKR SA TDI MKD'!I20+'MKR SA TDI NOK'!I20+'MKR SA TDI PLN'!I20+'MKR SA TDI RON'!I20+'MKR SA TDI RUB'!I20+'MKR SA TDI RSD'!I20+'MKR SA TDI SEK'!I20+'MKR SA TDI CHF'!I20+'MKR SA TDI TRY'!I20+'MKR SA TDI UAH'!I20+'MKR SA TDI USD'!I20+'MKR SA TDI OTHER'!I20</f>
        <v>0</v>
      </c>
      <c r="J20" s="775">
        <f>'MKR SA TDI EUR'!J20+'MKR SA TDI ALL'!J20+'MKR SA TDI BGN'!J20+'MKR SA TDI CZK'!J20+'MKR SA TDI DKK'!J20+'MKR SA TDI EGP'!J20+'MKR SA TDI GBP'!J20+'MKR SA TDI HRK'!J20+'MKR SA TDI HUF'!J20+'MKR SA TDI ISK'!J20+'MKR SA TDI JPY'!J20+'MKR SA TDI MKD'!J20+'MKR SA TDI NOK'!J20+'MKR SA TDI PLN'!J20+'MKR SA TDI RON'!J20+'MKR SA TDI RUB'!J20+'MKR SA TDI RSD'!J20+'MKR SA TDI SEK'!J20+'MKR SA TDI CHF'!J20+'MKR SA TDI TRY'!J20+'MKR SA TDI UAH'!J20+'MKR SA TDI USD'!J20+'MKR SA TDI OTHER'!J20</f>
        <v>0</v>
      </c>
      <c r="K20" s="262"/>
      <c r="L20" s="262"/>
      <c r="M20" s="255"/>
    </row>
    <row r="21" spans="2:13" ht="24.95" customHeight="1">
      <c r="B21" s="258" t="s">
        <v>14</v>
      </c>
      <c r="C21" s="729"/>
      <c r="D21" s="725" t="s">
        <v>498</v>
      </c>
      <c r="E21" s="725"/>
      <c r="F21" s="728"/>
      <c r="G21" s="846"/>
      <c r="H21" s="846"/>
      <c r="I21" s="775">
        <f>'MKR SA TDI EUR'!I21+'MKR SA TDI ALL'!I21+'MKR SA TDI BGN'!I21+'MKR SA TDI CZK'!I21+'MKR SA TDI DKK'!I21+'MKR SA TDI EGP'!I21+'MKR SA TDI GBP'!I21+'MKR SA TDI HRK'!I21+'MKR SA TDI HUF'!I21+'MKR SA TDI ISK'!I21+'MKR SA TDI JPY'!I21+'MKR SA TDI MKD'!I21+'MKR SA TDI NOK'!I21+'MKR SA TDI PLN'!I21+'MKR SA TDI RON'!I21+'MKR SA TDI RUB'!I21+'MKR SA TDI RSD'!I21+'MKR SA TDI SEK'!I21+'MKR SA TDI CHF'!I21+'MKR SA TDI TRY'!I21+'MKR SA TDI UAH'!I21+'MKR SA TDI USD'!I21+'MKR SA TDI OTHER'!I21</f>
        <v>0</v>
      </c>
      <c r="J21" s="775">
        <f>'MKR SA TDI EUR'!J21+'MKR SA TDI ALL'!J21+'MKR SA TDI BGN'!J21+'MKR SA TDI CZK'!J21+'MKR SA TDI DKK'!J21+'MKR SA TDI EGP'!J21+'MKR SA TDI GBP'!J21+'MKR SA TDI HRK'!J21+'MKR SA TDI HUF'!J21+'MKR SA TDI ISK'!J21+'MKR SA TDI JPY'!J21+'MKR SA TDI MKD'!J21+'MKR SA TDI NOK'!J21+'MKR SA TDI PLN'!J21+'MKR SA TDI RON'!J21+'MKR SA TDI RUB'!J21+'MKR SA TDI RSD'!J21+'MKR SA TDI SEK'!J21+'MKR SA TDI CHF'!J21+'MKR SA TDI TRY'!J21+'MKR SA TDI UAH'!J21+'MKR SA TDI USD'!J21+'MKR SA TDI OTHER'!J21</f>
        <v>0</v>
      </c>
      <c r="K21" s="262"/>
      <c r="L21" s="262"/>
      <c r="M21" s="255"/>
    </row>
    <row r="22" spans="2:13" ht="24.95" customHeight="1">
      <c r="B22" s="258" t="s">
        <v>15</v>
      </c>
      <c r="C22" s="729"/>
      <c r="D22" s="725" t="s">
        <v>499</v>
      </c>
      <c r="E22" s="725"/>
      <c r="F22" s="728"/>
      <c r="G22" s="846"/>
      <c r="H22" s="846"/>
      <c r="I22" s="775">
        <f>'MKR SA TDI EUR'!I22+'MKR SA TDI ALL'!I22+'MKR SA TDI BGN'!I22+'MKR SA TDI CZK'!I22+'MKR SA TDI DKK'!I22+'MKR SA TDI EGP'!I22+'MKR SA TDI GBP'!I22+'MKR SA TDI HRK'!I22+'MKR SA TDI HUF'!I22+'MKR SA TDI ISK'!I22+'MKR SA TDI JPY'!I22+'MKR SA TDI MKD'!I22+'MKR SA TDI NOK'!I22+'MKR SA TDI PLN'!I22+'MKR SA TDI RON'!I22+'MKR SA TDI RUB'!I22+'MKR SA TDI RSD'!I22+'MKR SA TDI SEK'!I22+'MKR SA TDI CHF'!I22+'MKR SA TDI TRY'!I22+'MKR SA TDI UAH'!I22+'MKR SA TDI USD'!I22+'MKR SA TDI OTHER'!I22</f>
        <v>0</v>
      </c>
      <c r="J22" s="775">
        <f>'MKR SA TDI EUR'!J22+'MKR SA TDI ALL'!J22+'MKR SA TDI BGN'!J22+'MKR SA TDI CZK'!J22+'MKR SA TDI DKK'!J22+'MKR SA TDI EGP'!J22+'MKR SA TDI GBP'!J22+'MKR SA TDI HRK'!J22+'MKR SA TDI HUF'!J22+'MKR SA TDI ISK'!J22+'MKR SA TDI JPY'!J22+'MKR SA TDI MKD'!J22+'MKR SA TDI NOK'!J22+'MKR SA TDI PLN'!J22+'MKR SA TDI RON'!J22+'MKR SA TDI RUB'!J22+'MKR SA TDI RSD'!J22+'MKR SA TDI SEK'!J22+'MKR SA TDI CHF'!J22+'MKR SA TDI TRY'!J22+'MKR SA TDI UAH'!J22+'MKR SA TDI USD'!J22+'MKR SA TDI OTHER'!J22</f>
        <v>0</v>
      </c>
      <c r="K22" s="262"/>
      <c r="L22" s="262"/>
      <c r="M22" s="255"/>
    </row>
    <row r="23" spans="2:13" ht="24.95" customHeight="1">
      <c r="B23" s="258" t="s">
        <v>16</v>
      </c>
      <c r="C23" s="729"/>
      <c r="D23" s="725" t="s">
        <v>500</v>
      </c>
      <c r="E23" s="725"/>
      <c r="F23" s="728"/>
      <c r="G23" s="846"/>
      <c r="H23" s="846"/>
      <c r="I23" s="775">
        <f>'MKR SA TDI EUR'!I23+'MKR SA TDI ALL'!I23+'MKR SA TDI BGN'!I23+'MKR SA TDI CZK'!I23+'MKR SA TDI DKK'!I23+'MKR SA TDI EGP'!I23+'MKR SA TDI GBP'!I23+'MKR SA TDI HRK'!I23+'MKR SA TDI HUF'!I23+'MKR SA TDI ISK'!I23+'MKR SA TDI JPY'!I23+'MKR SA TDI MKD'!I23+'MKR SA TDI NOK'!I23+'MKR SA TDI PLN'!I23+'MKR SA TDI RON'!I23+'MKR SA TDI RUB'!I23+'MKR SA TDI RSD'!I23+'MKR SA TDI SEK'!I23+'MKR SA TDI CHF'!I23+'MKR SA TDI TRY'!I23+'MKR SA TDI UAH'!I23+'MKR SA TDI USD'!I23+'MKR SA TDI OTHER'!I23</f>
        <v>0</v>
      </c>
      <c r="J23" s="775">
        <f>'MKR SA TDI EUR'!J23+'MKR SA TDI ALL'!J23+'MKR SA TDI BGN'!J23+'MKR SA TDI CZK'!J23+'MKR SA TDI DKK'!J23+'MKR SA TDI EGP'!J23+'MKR SA TDI GBP'!J23+'MKR SA TDI HRK'!J23+'MKR SA TDI HUF'!J23+'MKR SA TDI ISK'!J23+'MKR SA TDI JPY'!J23+'MKR SA TDI MKD'!J23+'MKR SA TDI NOK'!J23+'MKR SA TDI PLN'!J23+'MKR SA TDI RON'!J23+'MKR SA TDI RUB'!J23+'MKR SA TDI RSD'!J23+'MKR SA TDI SEK'!J23+'MKR SA TDI CHF'!J23+'MKR SA TDI TRY'!J23+'MKR SA TDI UAH'!J23+'MKR SA TDI USD'!J23+'MKR SA TDI OTHER'!J23</f>
        <v>0</v>
      </c>
      <c r="K23" s="262"/>
      <c r="L23" s="262"/>
      <c r="M23" s="255"/>
    </row>
    <row r="24" spans="2:13" ht="24.95" customHeight="1">
      <c r="B24" s="258" t="s">
        <v>17</v>
      </c>
      <c r="C24" s="727" t="s">
        <v>501</v>
      </c>
      <c r="D24" s="725"/>
      <c r="E24" s="725"/>
      <c r="F24" s="728"/>
      <c r="G24" s="816">
        <f>'MKR SA TDI EUR'!G24+'MKR SA TDI ALL'!G24+'MKR SA TDI BGN'!G24+'MKR SA TDI CZK'!G24+'MKR SA TDI DKK'!G24+'MKR SA TDI EGP'!G24+'MKR SA TDI GBP'!G24+'MKR SA TDI HRK'!G24+'MKR SA TDI HUF'!G24+'MKR SA TDI ISK'!G24+'MKR SA TDI JPY'!G24+'MKR SA TDI MKD'!G24+'MKR SA TDI NOK'!G24+'MKR SA TDI PLN'!G24+'MKR SA TDI RON'!G24+'MKR SA TDI RUB'!G24+'MKR SA TDI RSD'!G24+'MKR SA TDI SEK'!G24+'MKR SA TDI CHF'!G24+'MKR SA TDI TRY'!G24+'MKR SA TDI UAH'!G24+'MKR SA TDI USD'!G24+'MKR SA TDI OTHER'!G24</f>
        <v>0</v>
      </c>
      <c r="H24" s="775">
        <f>'MKR SA TDI EUR'!H24+'MKR SA TDI ALL'!H24+'MKR SA TDI BGN'!H24+'MKR SA TDI CZK'!H24+'MKR SA TDI DKK'!H24+'MKR SA TDI EGP'!H24+'MKR SA TDI GBP'!H24+'MKR SA TDI HRK'!H24+'MKR SA TDI HUF'!H24+'MKR SA TDI ISK'!H24+'MKR SA TDI JPY'!H24+'MKR SA TDI MKD'!H24+'MKR SA TDI NOK'!H24+'MKR SA TDI PLN'!H24+'MKR SA TDI RON'!H24+'MKR SA TDI RUB'!H24+'MKR SA TDI RSD'!H24+'MKR SA TDI SEK'!H24+'MKR SA TDI CHF'!H24+'MKR SA TDI TRY'!H24+'MKR SA TDI UAH'!H24+'MKR SA TDI USD'!H24+'MKR SA TDI OTHER'!H24</f>
        <v>0</v>
      </c>
      <c r="I24" s="775">
        <f>'MKR SA TDI EUR'!I24+'MKR SA TDI ALL'!I24+'MKR SA TDI BGN'!I24+'MKR SA TDI CZK'!I24+'MKR SA TDI DKK'!I24+'MKR SA TDI EGP'!I24+'MKR SA TDI GBP'!I24+'MKR SA TDI HRK'!I24+'MKR SA TDI HUF'!I24+'MKR SA TDI ISK'!I24+'MKR SA TDI JPY'!I24+'MKR SA TDI MKD'!I24+'MKR SA TDI NOK'!I24+'MKR SA TDI PLN'!I24+'MKR SA TDI RON'!I24+'MKR SA TDI RUB'!I24+'MKR SA TDI RSD'!I24+'MKR SA TDI SEK'!I24+'MKR SA TDI CHF'!I24+'MKR SA TDI TRY'!I24+'MKR SA TDI UAH'!I24+'MKR SA TDI USD'!I24+'MKR SA TDI OTHER'!I24</f>
        <v>0</v>
      </c>
      <c r="J24" s="775">
        <f>'MKR SA TDI EUR'!J24+'MKR SA TDI ALL'!J24+'MKR SA TDI BGN'!J24+'MKR SA TDI CZK'!J24+'MKR SA TDI DKK'!J24+'MKR SA TDI EGP'!J24+'MKR SA TDI GBP'!J24+'MKR SA TDI HRK'!J24+'MKR SA TDI HUF'!J24+'MKR SA TDI ISK'!J24+'MKR SA TDI JPY'!J24+'MKR SA TDI MKD'!J24+'MKR SA TDI NOK'!J24+'MKR SA TDI PLN'!J24+'MKR SA TDI RON'!J24+'MKR SA TDI RUB'!J24+'MKR SA TDI RSD'!J24+'MKR SA TDI SEK'!J24+'MKR SA TDI CHF'!J24+'MKR SA TDI TRY'!J24+'MKR SA TDI UAH'!J24+'MKR SA TDI USD'!J24+'MKR SA TDI OTHER'!J24</f>
        <v>0</v>
      </c>
      <c r="K24" s="262"/>
      <c r="L24" s="262"/>
      <c r="M24" s="255"/>
    </row>
    <row r="25" spans="2:13" ht="24.95" customHeight="1">
      <c r="B25" s="258" t="s">
        <v>18</v>
      </c>
      <c r="C25" s="729"/>
      <c r="D25" s="725" t="s">
        <v>502</v>
      </c>
      <c r="E25" s="725"/>
      <c r="F25" s="728"/>
      <c r="G25" s="846"/>
      <c r="H25" s="846"/>
      <c r="I25" s="775">
        <f>'MKR SA TDI EUR'!I25+'MKR SA TDI ALL'!I25+'MKR SA TDI BGN'!I25+'MKR SA TDI CZK'!I25+'MKR SA TDI DKK'!I25+'MKR SA TDI EGP'!I25+'MKR SA TDI GBP'!I25+'MKR SA TDI HRK'!I25+'MKR SA TDI HUF'!I25+'MKR SA TDI ISK'!I25+'MKR SA TDI JPY'!I25+'MKR SA TDI MKD'!I25+'MKR SA TDI NOK'!I25+'MKR SA TDI PLN'!I25+'MKR SA TDI RON'!I25+'MKR SA TDI RUB'!I25+'MKR SA TDI RSD'!I25+'MKR SA TDI SEK'!I25+'MKR SA TDI CHF'!I25+'MKR SA TDI TRY'!I25+'MKR SA TDI UAH'!I25+'MKR SA TDI USD'!I25+'MKR SA TDI OTHER'!I25</f>
        <v>0</v>
      </c>
      <c r="J25" s="775">
        <f>'MKR SA TDI EUR'!J25+'MKR SA TDI ALL'!J25+'MKR SA TDI BGN'!J25+'MKR SA TDI CZK'!J25+'MKR SA TDI DKK'!J25+'MKR SA TDI EGP'!J25+'MKR SA TDI GBP'!J25+'MKR SA TDI HRK'!J25+'MKR SA TDI HUF'!J25+'MKR SA TDI ISK'!J25+'MKR SA TDI JPY'!J25+'MKR SA TDI MKD'!J25+'MKR SA TDI NOK'!J25+'MKR SA TDI PLN'!J25+'MKR SA TDI RON'!J25+'MKR SA TDI RUB'!J25+'MKR SA TDI RSD'!J25+'MKR SA TDI SEK'!J25+'MKR SA TDI CHF'!J25+'MKR SA TDI TRY'!J25+'MKR SA TDI UAH'!J25+'MKR SA TDI USD'!J25+'MKR SA TDI OTHER'!J25</f>
        <v>0</v>
      </c>
      <c r="K25" s="262"/>
      <c r="L25" s="262"/>
      <c r="M25" s="255"/>
    </row>
    <row r="26" spans="2:13" ht="24.95" customHeight="1">
      <c r="B26" s="258" t="s">
        <v>19</v>
      </c>
      <c r="C26" s="729"/>
      <c r="D26" s="725" t="s">
        <v>503</v>
      </c>
      <c r="E26" s="725"/>
      <c r="F26" s="728"/>
      <c r="G26" s="846"/>
      <c r="H26" s="846"/>
      <c r="I26" s="775">
        <f>'MKR SA TDI EUR'!I26+'MKR SA TDI ALL'!I26+'MKR SA TDI BGN'!I26+'MKR SA TDI CZK'!I26+'MKR SA TDI DKK'!I26+'MKR SA TDI EGP'!I26+'MKR SA TDI GBP'!I26+'MKR SA TDI HRK'!I26+'MKR SA TDI HUF'!I26+'MKR SA TDI ISK'!I26+'MKR SA TDI JPY'!I26+'MKR SA TDI MKD'!I26+'MKR SA TDI NOK'!I26+'MKR SA TDI PLN'!I26+'MKR SA TDI RON'!I26+'MKR SA TDI RUB'!I26+'MKR SA TDI RSD'!I26+'MKR SA TDI SEK'!I26+'MKR SA TDI CHF'!I26+'MKR SA TDI TRY'!I26+'MKR SA TDI UAH'!I26+'MKR SA TDI USD'!I26+'MKR SA TDI OTHER'!I26</f>
        <v>0</v>
      </c>
      <c r="J26" s="775">
        <f>'MKR SA TDI EUR'!J26+'MKR SA TDI ALL'!J26+'MKR SA TDI BGN'!J26+'MKR SA TDI CZK'!J26+'MKR SA TDI DKK'!J26+'MKR SA TDI EGP'!J26+'MKR SA TDI GBP'!J26+'MKR SA TDI HRK'!J26+'MKR SA TDI HUF'!J26+'MKR SA TDI ISK'!J26+'MKR SA TDI JPY'!J26+'MKR SA TDI MKD'!J26+'MKR SA TDI NOK'!J26+'MKR SA TDI PLN'!J26+'MKR SA TDI RON'!J26+'MKR SA TDI RUB'!J26+'MKR SA TDI RSD'!J26+'MKR SA TDI SEK'!J26+'MKR SA TDI CHF'!J26+'MKR SA TDI TRY'!J26+'MKR SA TDI UAH'!J26+'MKR SA TDI USD'!J26+'MKR SA TDI OTHER'!J26</f>
        <v>0</v>
      </c>
      <c r="K26" s="262"/>
      <c r="L26" s="262"/>
      <c r="M26" s="255"/>
    </row>
    <row r="27" spans="2:13" ht="24.95" customHeight="1">
      <c r="B27" s="258" t="s">
        <v>20</v>
      </c>
      <c r="C27" s="729"/>
      <c r="D27" s="725" t="s">
        <v>504</v>
      </c>
      <c r="E27" s="725"/>
      <c r="F27" s="728"/>
      <c r="G27" s="846"/>
      <c r="H27" s="846"/>
      <c r="I27" s="775">
        <f>'MKR SA TDI EUR'!I27+'MKR SA TDI ALL'!I27+'MKR SA TDI BGN'!I27+'MKR SA TDI CZK'!I27+'MKR SA TDI DKK'!I27+'MKR SA TDI EGP'!I27+'MKR SA TDI GBP'!I27+'MKR SA TDI HRK'!I27+'MKR SA TDI HUF'!I27+'MKR SA TDI ISK'!I27+'MKR SA TDI JPY'!I27+'MKR SA TDI MKD'!I27+'MKR SA TDI NOK'!I27+'MKR SA TDI PLN'!I27+'MKR SA TDI RON'!I27+'MKR SA TDI RUB'!I27+'MKR SA TDI RSD'!I27+'MKR SA TDI SEK'!I27+'MKR SA TDI CHF'!I27+'MKR SA TDI TRY'!I27+'MKR SA TDI UAH'!I27+'MKR SA TDI USD'!I27+'MKR SA TDI OTHER'!I27</f>
        <v>0</v>
      </c>
      <c r="J27" s="775">
        <f>'MKR SA TDI EUR'!J27+'MKR SA TDI ALL'!J27+'MKR SA TDI BGN'!J27+'MKR SA TDI CZK'!J27+'MKR SA TDI DKK'!J27+'MKR SA TDI EGP'!J27+'MKR SA TDI GBP'!J27+'MKR SA TDI HRK'!J27+'MKR SA TDI HUF'!J27+'MKR SA TDI ISK'!J27+'MKR SA TDI JPY'!J27+'MKR SA TDI MKD'!J27+'MKR SA TDI NOK'!J27+'MKR SA TDI PLN'!J27+'MKR SA TDI RON'!J27+'MKR SA TDI RUB'!J27+'MKR SA TDI RSD'!J27+'MKR SA TDI SEK'!J27+'MKR SA TDI CHF'!J27+'MKR SA TDI TRY'!J27+'MKR SA TDI UAH'!J27+'MKR SA TDI USD'!J27+'MKR SA TDI OTHER'!J27</f>
        <v>0</v>
      </c>
      <c r="K27" s="262"/>
      <c r="L27" s="262"/>
      <c r="M27" s="255"/>
    </row>
    <row r="28" spans="2:13" ht="24.95" customHeight="1">
      <c r="B28" s="258" t="s">
        <v>21</v>
      </c>
      <c r="C28" s="729"/>
      <c r="D28" s="725" t="s">
        <v>505</v>
      </c>
      <c r="E28" s="725"/>
      <c r="F28" s="728"/>
      <c r="G28" s="846"/>
      <c r="H28" s="846"/>
      <c r="I28" s="775">
        <f>'MKR SA TDI EUR'!I28+'MKR SA TDI ALL'!I28+'MKR SA TDI BGN'!I28+'MKR SA TDI CZK'!I28+'MKR SA TDI DKK'!I28+'MKR SA TDI EGP'!I28+'MKR SA TDI GBP'!I28+'MKR SA TDI HRK'!I28+'MKR SA TDI HUF'!I28+'MKR SA TDI ISK'!I28+'MKR SA TDI JPY'!I28+'MKR SA TDI MKD'!I28+'MKR SA TDI NOK'!I28+'MKR SA TDI PLN'!I28+'MKR SA TDI RON'!I28+'MKR SA TDI RUB'!I28+'MKR SA TDI RSD'!I28+'MKR SA TDI SEK'!I28+'MKR SA TDI CHF'!I28+'MKR SA TDI TRY'!I28+'MKR SA TDI UAH'!I28+'MKR SA TDI USD'!I28+'MKR SA TDI OTHER'!I28</f>
        <v>0</v>
      </c>
      <c r="J28" s="775">
        <f>'MKR SA TDI EUR'!J28+'MKR SA TDI ALL'!J28+'MKR SA TDI BGN'!J28+'MKR SA TDI CZK'!J28+'MKR SA TDI DKK'!J28+'MKR SA TDI EGP'!J28+'MKR SA TDI GBP'!J28+'MKR SA TDI HRK'!J28+'MKR SA TDI HUF'!J28+'MKR SA TDI ISK'!J28+'MKR SA TDI JPY'!J28+'MKR SA TDI MKD'!J28+'MKR SA TDI NOK'!J28+'MKR SA TDI PLN'!J28+'MKR SA TDI RON'!J28+'MKR SA TDI RUB'!J28+'MKR SA TDI RSD'!J28+'MKR SA TDI SEK'!J28+'MKR SA TDI CHF'!J28+'MKR SA TDI TRY'!J28+'MKR SA TDI UAH'!J28+'MKR SA TDI USD'!J28+'MKR SA TDI OTHER'!J28</f>
        <v>0</v>
      </c>
      <c r="K28" s="262"/>
      <c r="L28" s="262"/>
      <c r="M28" s="255"/>
    </row>
    <row r="29" spans="2:13" ht="24.95" customHeight="1">
      <c r="B29" s="258" t="s">
        <v>22</v>
      </c>
      <c r="C29" s="729"/>
      <c r="D29" s="725" t="s">
        <v>506</v>
      </c>
      <c r="E29" s="725"/>
      <c r="F29" s="728"/>
      <c r="G29" s="846"/>
      <c r="H29" s="846"/>
      <c r="I29" s="775">
        <f>'MKR SA TDI EUR'!I29+'MKR SA TDI ALL'!I29+'MKR SA TDI BGN'!I29+'MKR SA TDI CZK'!I29+'MKR SA TDI DKK'!I29+'MKR SA TDI EGP'!I29+'MKR SA TDI GBP'!I29+'MKR SA TDI HRK'!I29+'MKR SA TDI HUF'!I29+'MKR SA TDI ISK'!I29+'MKR SA TDI JPY'!I29+'MKR SA TDI MKD'!I29+'MKR SA TDI NOK'!I29+'MKR SA TDI PLN'!I29+'MKR SA TDI RON'!I29+'MKR SA TDI RUB'!I29+'MKR SA TDI RSD'!I29+'MKR SA TDI SEK'!I29+'MKR SA TDI CHF'!I29+'MKR SA TDI TRY'!I29+'MKR SA TDI UAH'!I29+'MKR SA TDI USD'!I29+'MKR SA TDI OTHER'!I29</f>
        <v>0</v>
      </c>
      <c r="J29" s="775">
        <f>'MKR SA TDI EUR'!J29+'MKR SA TDI ALL'!J29+'MKR SA TDI BGN'!J29+'MKR SA TDI CZK'!J29+'MKR SA TDI DKK'!J29+'MKR SA TDI EGP'!J29+'MKR SA TDI GBP'!J29+'MKR SA TDI HRK'!J29+'MKR SA TDI HUF'!J29+'MKR SA TDI ISK'!J29+'MKR SA TDI JPY'!J29+'MKR SA TDI MKD'!J29+'MKR SA TDI NOK'!J29+'MKR SA TDI PLN'!J29+'MKR SA TDI RON'!J29+'MKR SA TDI RUB'!J29+'MKR SA TDI RSD'!J29+'MKR SA TDI SEK'!J29+'MKR SA TDI CHF'!J29+'MKR SA TDI TRY'!J29+'MKR SA TDI UAH'!J29+'MKR SA TDI USD'!J29+'MKR SA TDI OTHER'!J29</f>
        <v>0</v>
      </c>
      <c r="K29" s="262"/>
      <c r="L29" s="262"/>
      <c r="M29" s="255"/>
    </row>
    <row r="30" spans="2:13" ht="24.95" customHeight="1">
      <c r="B30" s="258" t="s">
        <v>23</v>
      </c>
      <c r="C30" s="729"/>
      <c r="D30" s="725" t="s">
        <v>507</v>
      </c>
      <c r="E30" s="725"/>
      <c r="F30" s="728"/>
      <c r="G30" s="846"/>
      <c r="H30" s="846"/>
      <c r="I30" s="775">
        <f>'MKR SA TDI EUR'!I30+'MKR SA TDI ALL'!I30+'MKR SA TDI BGN'!I30+'MKR SA TDI CZK'!I30+'MKR SA TDI DKK'!I30+'MKR SA TDI EGP'!I30+'MKR SA TDI GBP'!I30+'MKR SA TDI HRK'!I30+'MKR SA TDI HUF'!I30+'MKR SA TDI ISK'!I30+'MKR SA TDI JPY'!I30+'MKR SA TDI MKD'!I30+'MKR SA TDI NOK'!I30+'MKR SA TDI PLN'!I30+'MKR SA TDI RON'!I30+'MKR SA TDI RUB'!I30+'MKR SA TDI RSD'!I30+'MKR SA TDI SEK'!I30+'MKR SA TDI CHF'!I30+'MKR SA TDI TRY'!I30+'MKR SA TDI UAH'!I30+'MKR SA TDI USD'!I30+'MKR SA TDI OTHER'!I30</f>
        <v>0</v>
      </c>
      <c r="J30" s="775">
        <f>'MKR SA TDI EUR'!J30+'MKR SA TDI ALL'!J30+'MKR SA TDI BGN'!J30+'MKR SA TDI CZK'!J30+'MKR SA TDI DKK'!J30+'MKR SA TDI EGP'!J30+'MKR SA TDI GBP'!J30+'MKR SA TDI HRK'!J30+'MKR SA TDI HUF'!J30+'MKR SA TDI ISK'!J30+'MKR SA TDI JPY'!J30+'MKR SA TDI MKD'!J30+'MKR SA TDI NOK'!J30+'MKR SA TDI PLN'!J30+'MKR SA TDI RON'!J30+'MKR SA TDI RUB'!J30+'MKR SA TDI RSD'!J30+'MKR SA TDI SEK'!J30+'MKR SA TDI CHF'!J30+'MKR SA TDI TRY'!J30+'MKR SA TDI UAH'!J30+'MKR SA TDI USD'!J30+'MKR SA TDI OTHER'!J30</f>
        <v>0</v>
      </c>
      <c r="K30" s="262"/>
      <c r="L30" s="262"/>
      <c r="M30" s="255"/>
    </row>
    <row r="31" spans="2:13" ht="24.95" customHeight="1">
      <c r="B31" s="258" t="s">
        <v>24</v>
      </c>
      <c r="C31" s="729"/>
      <c r="D31" s="725" t="s">
        <v>508</v>
      </c>
      <c r="E31" s="725"/>
      <c r="F31" s="728"/>
      <c r="G31" s="846"/>
      <c r="H31" s="846"/>
      <c r="I31" s="775">
        <f>'MKR SA TDI EUR'!I31+'MKR SA TDI ALL'!I31+'MKR SA TDI BGN'!I31+'MKR SA TDI CZK'!I31+'MKR SA TDI DKK'!I31+'MKR SA TDI EGP'!I31+'MKR SA TDI GBP'!I31+'MKR SA TDI HRK'!I31+'MKR SA TDI HUF'!I31+'MKR SA TDI ISK'!I31+'MKR SA TDI JPY'!I31+'MKR SA TDI MKD'!I31+'MKR SA TDI NOK'!I31+'MKR SA TDI PLN'!I31+'MKR SA TDI RON'!I31+'MKR SA TDI RUB'!I31+'MKR SA TDI RSD'!I31+'MKR SA TDI SEK'!I31+'MKR SA TDI CHF'!I31+'MKR SA TDI TRY'!I31+'MKR SA TDI UAH'!I31+'MKR SA TDI USD'!I31+'MKR SA TDI OTHER'!I31</f>
        <v>0</v>
      </c>
      <c r="J31" s="775">
        <f>'MKR SA TDI EUR'!J31+'MKR SA TDI ALL'!J31+'MKR SA TDI BGN'!J31+'MKR SA TDI CZK'!J31+'MKR SA TDI DKK'!J31+'MKR SA TDI EGP'!J31+'MKR SA TDI GBP'!J31+'MKR SA TDI HRK'!J31+'MKR SA TDI HUF'!J31+'MKR SA TDI ISK'!J31+'MKR SA TDI JPY'!J31+'MKR SA TDI MKD'!J31+'MKR SA TDI NOK'!J31+'MKR SA TDI PLN'!J31+'MKR SA TDI RON'!J31+'MKR SA TDI RUB'!J31+'MKR SA TDI RSD'!J31+'MKR SA TDI SEK'!J31+'MKR SA TDI CHF'!J31+'MKR SA TDI TRY'!J31+'MKR SA TDI UAH'!J31+'MKR SA TDI USD'!J31+'MKR SA TDI OTHER'!J31</f>
        <v>0</v>
      </c>
      <c r="K31" s="262"/>
      <c r="L31" s="262"/>
      <c r="M31" s="255"/>
    </row>
    <row r="32" spans="2:13" ht="24.95" customHeight="1">
      <c r="B32" s="258" t="s">
        <v>25</v>
      </c>
      <c r="C32" s="729"/>
      <c r="D32" s="725" t="s">
        <v>509</v>
      </c>
      <c r="E32" s="725"/>
      <c r="F32" s="728"/>
      <c r="G32" s="846"/>
      <c r="H32" s="846"/>
      <c r="I32" s="775">
        <f>'MKR SA TDI EUR'!I32+'MKR SA TDI ALL'!I32+'MKR SA TDI BGN'!I32+'MKR SA TDI CZK'!I32+'MKR SA TDI DKK'!I32+'MKR SA TDI EGP'!I32+'MKR SA TDI GBP'!I32+'MKR SA TDI HRK'!I32+'MKR SA TDI HUF'!I32+'MKR SA TDI ISK'!I32+'MKR SA TDI JPY'!I32+'MKR SA TDI MKD'!I32+'MKR SA TDI NOK'!I32+'MKR SA TDI PLN'!I32+'MKR SA TDI RON'!I32+'MKR SA TDI RUB'!I32+'MKR SA TDI RSD'!I32+'MKR SA TDI SEK'!I32+'MKR SA TDI CHF'!I32+'MKR SA TDI TRY'!I32+'MKR SA TDI UAH'!I32+'MKR SA TDI USD'!I32+'MKR SA TDI OTHER'!I32</f>
        <v>0</v>
      </c>
      <c r="J32" s="775">
        <f>'MKR SA TDI EUR'!J32+'MKR SA TDI ALL'!J32+'MKR SA TDI BGN'!J32+'MKR SA TDI CZK'!J32+'MKR SA TDI DKK'!J32+'MKR SA TDI EGP'!J32+'MKR SA TDI GBP'!J32+'MKR SA TDI HRK'!J32+'MKR SA TDI HUF'!J32+'MKR SA TDI ISK'!J32+'MKR SA TDI JPY'!J32+'MKR SA TDI MKD'!J32+'MKR SA TDI NOK'!J32+'MKR SA TDI PLN'!J32+'MKR SA TDI RON'!J32+'MKR SA TDI RUB'!J32+'MKR SA TDI RSD'!J32+'MKR SA TDI SEK'!J32+'MKR SA TDI CHF'!J32+'MKR SA TDI TRY'!J32+'MKR SA TDI UAH'!J32+'MKR SA TDI USD'!J32+'MKR SA TDI OTHER'!J32</f>
        <v>0</v>
      </c>
      <c r="K32" s="261"/>
      <c r="L32" s="261"/>
      <c r="M32" s="263"/>
    </row>
    <row r="33" spans="2:26" ht="24.95" customHeight="1">
      <c r="B33" s="258" t="s">
        <v>26</v>
      </c>
      <c r="C33" s="724" t="s">
        <v>510</v>
      </c>
      <c r="D33" s="725"/>
      <c r="E33" s="725"/>
      <c r="F33" s="726"/>
      <c r="G33" s="816">
        <f>'MKR SA TDI EUR'!G33+'MKR SA TDI ALL'!G33+'MKR SA TDI BGN'!G33+'MKR SA TDI CZK'!G33+'MKR SA TDI DKK'!G33+'MKR SA TDI EGP'!G33+'MKR SA TDI GBP'!G33+'MKR SA TDI HRK'!G33+'MKR SA TDI HUF'!G33+'MKR SA TDI ISK'!G33+'MKR SA TDI JPY'!G33+'MKR SA TDI MKD'!G33+'MKR SA TDI NOK'!G33+'MKR SA TDI PLN'!G33+'MKR SA TDI RON'!G33+'MKR SA TDI RUB'!G33+'MKR SA TDI RSD'!G33+'MKR SA TDI SEK'!G33+'MKR SA TDI CHF'!G33+'MKR SA TDI TRY'!G33+'MKR SA TDI UAH'!G33+'MKR SA TDI USD'!G33+'MKR SA TDI OTHER'!G33</f>
        <v>0</v>
      </c>
      <c r="H33" s="775">
        <f>'MKR SA TDI EUR'!H33+'MKR SA TDI ALL'!H33+'MKR SA TDI BGN'!H33+'MKR SA TDI CZK'!H33+'MKR SA TDI DKK'!H33+'MKR SA TDI EGP'!H33+'MKR SA TDI GBP'!H33+'MKR SA TDI HRK'!H33+'MKR SA TDI HUF'!H33+'MKR SA TDI ISK'!H33+'MKR SA TDI JPY'!H33+'MKR SA TDI MKD'!H33+'MKR SA TDI NOK'!H33+'MKR SA TDI PLN'!H33+'MKR SA TDI RON'!H33+'MKR SA TDI RUB'!H33+'MKR SA TDI RSD'!H33+'MKR SA TDI SEK'!H33+'MKR SA TDI CHF'!H33+'MKR SA TDI TRY'!H33+'MKR SA TDI UAH'!H33+'MKR SA TDI USD'!H33+'MKR SA TDI OTHER'!H33</f>
        <v>0</v>
      </c>
      <c r="I33" s="775">
        <f>'MKR SA TDI EUR'!I33+'MKR SA TDI ALL'!I33+'MKR SA TDI BGN'!I33+'MKR SA TDI CZK'!I33+'MKR SA TDI DKK'!I33+'MKR SA TDI EGP'!I33+'MKR SA TDI GBP'!I33+'MKR SA TDI HRK'!I33+'MKR SA TDI HUF'!I33+'MKR SA TDI ISK'!I33+'MKR SA TDI JPY'!I33+'MKR SA TDI MKD'!I33+'MKR SA TDI NOK'!I33+'MKR SA TDI PLN'!I33+'MKR SA TDI RON'!I33+'MKR SA TDI RUB'!I33+'MKR SA TDI RSD'!I33+'MKR SA TDI SEK'!I33+'MKR SA TDI CHF'!I33+'MKR SA TDI TRY'!I33+'MKR SA TDI UAH'!I33+'MKR SA TDI USD'!I33+'MKR SA TDI OTHER'!I33</f>
        <v>0</v>
      </c>
      <c r="J33" s="775">
        <f>'MKR SA TDI EUR'!J33+'MKR SA TDI ALL'!J33+'MKR SA TDI BGN'!J33+'MKR SA TDI CZK'!J33+'MKR SA TDI DKK'!J33+'MKR SA TDI EGP'!J33+'MKR SA TDI GBP'!J33+'MKR SA TDI HRK'!J33+'MKR SA TDI HUF'!J33+'MKR SA TDI ISK'!J33+'MKR SA TDI JPY'!J33+'MKR SA TDI MKD'!J33+'MKR SA TDI NOK'!J33+'MKR SA TDI PLN'!J33+'MKR SA TDI RON'!J33+'MKR SA TDI RUB'!J33+'MKR SA TDI RSD'!J33+'MKR SA TDI SEK'!J33+'MKR SA TDI CHF'!J33+'MKR SA TDI TRY'!J33+'MKR SA TDI UAH'!J33+'MKR SA TDI USD'!J33+'MKR SA TDI OTHER'!J33</f>
        <v>0</v>
      </c>
      <c r="K33" s="775">
        <f>'MKR SA TDI EUR'!Y33+'MKR SA TDI ALL'!Y33+'MKR SA TDI BGN'!Y33+'MKR SA TDI CZK'!Y33+'MKR SA TDI DKK'!Y33+'MKR SA TDI EGP'!Y33+'MKR SA TDI GBP'!Y33+'MKR SA TDI HRK'!Y33+'MKR SA TDI HUF'!Y33+'MKR SA TDI ISK'!Y33+'MKR SA TDI JPY'!Y33+'MKR SA TDI MKD'!Y33+'MKR SA TDI NOK'!Y33+'MKR SA TDI PLN'!Y33+'MKR SA TDI RON'!Y33+'MKR SA TDI RUB'!Y33+'MKR SA TDI RSD'!Y33+'MKR SA TDI SEK'!Y33+'MKR SA TDI CHF'!Y33+'MKR SA TDI TRY'!Y33+'MKR SA TDI UAH'!Y33+'MKR SA TDI USD'!Y33+'MKR SA TDI OTHER'!Y33</f>
        <v>0</v>
      </c>
      <c r="L33" s="775">
        <f>'MKR SA TDI EUR'!Z33+'MKR SA TDI ALL'!Z33+'MKR SA TDI BGN'!Z33+'MKR SA TDI CZK'!Z33+'MKR SA TDI DKK'!Z33+'MKR SA TDI EGP'!Z33+'MKR SA TDI GBP'!Z33+'MKR SA TDI HRK'!Z33+'MKR SA TDI HUF'!Z33+'MKR SA TDI ISK'!Z33+'MKR SA TDI JPY'!Z33+'MKR SA TDI MKD'!Z33+'MKR SA TDI NOK'!Z33+'MKR SA TDI PLN'!Z33+'MKR SA TDI RON'!Z33+'MKR SA TDI RUB'!Z33+'MKR SA TDI RSD'!Z33+'MKR SA TDI SEK'!Z33+'MKR SA TDI CHF'!Z33+'MKR SA TDI TRY'!Z33+'MKR SA TDI UAH'!Z33+'MKR SA TDI USD'!Z33+'MKR SA TDI OTHER'!Z33</f>
        <v>0</v>
      </c>
      <c r="M33" s="255"/>
      <c r="Y33" s="847"/>
      <c r="Z33" s="847"/>
    </row>
    <row r="34" spans="2:26" ht="24.95" customHeight="1">
      <c r="B34" s="258" t="s">
        <v>27</v>
      </c>
      <c r="C34" s="727" t="s">
        <v>492</v>
      </c>
      <c r="D34" s="730"/>
      <c r="E34" s="725"/>
      <c r="F34" s="726"/>
      <c r="G34" s="816">
        <f>'MKR SA TDI EUR'!G34+'MKR SA TDI ALL'!G34+'MKR SA TDI BGN'!G34+'MKR SA TDI CZK'!G34+'MKR SA TDI DKK'!G34+'MKR SA TDI EGP'!G34+'MKR SA TDI GBP'!G34+'MKR SA TDI HRK'!G34+'MKR SA TDI HUF'!G34+'MKR SA TDI ISK'!G34+'MKR SA TDI JPY'!G34+'MKR SA TDI MKD'!G34+'MKR SA TDI NOK'!G34+'MKR SA TDI PLN'!G34+'MKR SA TDI RON'!G34+'MKR SA TDI RUB'!G34+'MKR SA TDI RSD'!G34+'MKR SA TDI SEK'!G34+'MKR SA TDI CHF'!G34+'MKR SA TDI TRY'!G34+'MKR SA TDI UAH'!G34+'MKR SA TDI USD'!G34+'MKR SA TDI OTHER'!G34</f>
        <v>0</v>
      </c>
      <c r="H34" s="775">
        <f>'MKR SA TDI EUR'!H34+'MKR SA TDI ALL'!H34+'MKR SA TDI BGN'!H34+'MKR SA TDI CZK'!H34+'MKR SA TDI DKK'!H34+'MKR SA TDI EGP'!H34+'MKR SA TDI GBP'!H34+'MKR SA TDI HRK'!H34+'MKR SA TDI HUF'!H34+'MKR SA TDI ISK'!H34+'MKR SA TDI JPY'!H34+'MKR SA TDI MKD'!H34+'MKR SA TDI NOK'!H34+'MKR SA TDI PLN'!H34+'MKR SA TDI RON'!H34+'MKR SA TDI RUB'!H34+'MKR SA TDI RSD'!H34+'MKR SA TDI SEK'!H34+'MKR SA TDI CHF'!H34+'MKR SA TDI TRY'!H34+'MKR SA TDI UAH'!H34+'MKR SA TDI USD'!H34+'MKR SA TDI OTHER'!H34</f>
        <v>0</v>
      </c>
      <c r="I34" s="775">
        <f>'MKR SA TDI EUR'!I34+'MKR SA TDI ALL'!I34+'MKR SA TDI BGN'!I34+'MKR SA TDI CZK'!I34+'MKR SA TDI DKK'!I34+'MKR SA TDI EGP'!I34+'MKR SA TDI GBP'!I34+'MKR SA TDI HRK'!I34+'MKR SA TDI HUF'!I34+'MKR SA TDI ISK'!I34+'MKR SA TDI JPY'!I34+'MKR SA TDI MKD'!I34+'MKR SA TDI NOK'!I34+'MKR SA TDI PLN'!I34+'MKR SA TDI RON'!I34+'MKR SA TDI RUB'!I34+'MKR SA TDI RSD'!I34+'MKR SA TDI SEK'!I34+'MKR SA TDI CHF'!I34+'MKR SA TDI TRY'!I34+'MKR SA TDI UAH'!I34+'MKR SA TDI USD'!I34+'MKR SA TDI OTHER'!I34</f>
        <v>0</v>
      </c>
      <c r="J34" s="775">
        <f>'MKR SA TDI EUR'!J34+'MKR SA TDI ALL'!J34+'MKR SA TDI BGN'!J34+'MKR SA TDI CZK'!J34+'MKR SA TDI DKK'!J34+'MKR SA TDI EGP'!J34+'MKR SA TDI GBP'!J34+'MKR SA TDI HRK'!J34+'MKR SA TDI HUF'!J34+'MKR SA TDI ISK'!J34+'MKR SA TDI JPY'!J34+'MKR SA TDI MKD'!J34+'MKR SA TDI NOK'!J34+'MKR SA TDI PLN'!J34+'MKR SA TDI RON'!J34+'MKR SA TDI RUB'!J34+'MKR SA TDI RSD'!J34+'MKR SA TDI SEK'!J34+'MKR SA TDI CHF'!J34+'MKR SA TDI TRY'!J34+'MKR SA TDI UAH'!J34+'MKR SA TDI USD'!J34+'MKR SA TDI OTHER'!J34</f>
        <v>0</v>
      </c>
      <c r="K34" s="262"/>
      <c r="L34" s="262"/>
      <c r="M34" s="255"/>
    </row>
    <row r="35" spans="2:26" ht="24.95" customHeight="1">
      <c r="B35" s="258" t="s">
        <v>28</v>
      </c>
      <c r="C35" s="727" t="s">
        <v>497</v>
      </c>
      <c r="D35" s="730"/>
      <c r="E35" s="725"/>
      <c r="F35" s="726"/>
      <c r="G35" s="816">
        <f>'MKR SA TDI EUR'!G35+'MKR SA TDI ALL'!G35+'MKR SA TDI BGN'!G35+'MKR SA TDI CZK'!G35+'MKR SA TDI DKK'!G35+'MKR SA TDI EGP'!G35+'MKR SA TDI GBP'!G35+'MKR SA TDI HRK'!G35+'MKR SA TDI HUF'!G35+'MKR SA TDI ISK'!G35+'MKR SA TDI JPY'!G35+'MKR SA TDI MKD'!G35+'MKR SA TDI NOK'!G35+'MKR SA TDI PLN'!G35+'MKR SA TDI RON'!G35+'MKR SA TDI RUB'!G35+'MKR SA TDI RSD'!G35+'MKR SA TDI SEK'!G35+'MKR SA TDI CHF'!G35+'MKR SA TDI TRY'!G35+'MKR SA TDI UAH'!G35+'MKR SA TDI USD'!G35+'MKR SA TDI OTHER'!G35</f>
        <v>0</v>
      </c>
      <c r="H35" s="775">
        <f>'MKR SA TDI EUR'!H35+'MKR SA TDI ALL'!H35+'MKR SA TDI BGN'!H35+'MKR SA TDI CZK'!H35+'MKR SA TDI DKK'!H35+'MKR SA TDI EGP'!H35+'MKR SA TDI GBP'!H35+'MKR SA TDI HRK'!H35+'MKR SA TDI HUF'!H35+'MKR SA TDI ISK'!H35+'MKR SA TDI JPY'!H35+'MKR SA TDI MKD'!H35+'MKR SA TDI NOK'!H35+'MKR SA TDI PLN'!H35+'MKR SA TDI RON'!H35+'MKR SA TDI RUB'!H35+'MKR SA TDI RSD'!H35+'MKR SA TDI SEK'!H35+'MKR SA TDI CHF'!H35+'MKR SA TDI TRY'!H35+'MKR SA TDI UAH'!H35+'MKR SA TDI USD'!H35+'MKR SA TDI OTHER'!H35</f>
        <v>0</v>
      </c>
      <c r="I35" s="775">
        <f>'MKR SA TDI EUR'!I35+'MKR SA TDI ALL'!I35+'MKR SA TDI BGN'!I35+'MKR SA TDI CZK'!I35+'MKR SA TDI DKK'!I35+'MKR SA TDI EGP'!I35+'MKR SA TDI GBP'!I35+'MKR SA TDI HRK'!I35+'MKR SA TDI HUF'!I35+'MKR SA TDI ISK'!I35+'MKR SA TDI JPY'!I35+'MKR SA TDI MKD'!I35+'MKR SA TDI NOK'!I35+'MKR SA TDI PLN'!I35+'MKR SA TDI RON'!I35+'MKR SA TDI RUB'!I35+'MKR SA TDI RSD'!I35+'MKR SA TDI SEK'!I35+'MKR SA TDI CHF'!I35+'MKR SA TDI TRY'!I35+'MKR SA TDI UAH'!I35+'MKR SA TDI USD'!I35+'MKR SA TDI OTHER'!I35</f>
        <v>0</v>
      </c>
      <c r="J35" s="775">
        <f>'MKR SA TDI EUR'!J35+'MKR SA TDI ALL'!J35+'MKR SA TDI BGN'!J35+'MKR SA TDI CZK'!J35+'MKR SA TDI DKK'!J35+'MKR SA TDI EGP'!J35+'MKR SA TDI GBP'!J35+'MKR SA TDI HRK'!J35+'MKR SA TDI HUF'!J35+'MKR SA TDI ISK'!J35+'MKR SA TDI JPY'!J35+'MKR SA TDI MKD'!J35+'MKR SA TDI NOK'!J35+'MKR SA TDI PLN'!J35+'MKR SA TDI RON'!J35+'MKR SA TDI RUB'!J35+'MKR SA TDI RSD'!J35+'MKR SA TDI SEK'!J35+'MKR SA TDI CHF'!J35+'MKR SA TDI TRY'!J35+'MKR SA TDI UAH'!J35+'MKR SA TDI USD'!J35+'MKR SA TDI OTHER'!J35</f>
        <v>0</v>
      </c>
      <c r="K35" s="262"/>
      <c r="L35" s="262"/>
      <c r="M35" s="255"/>
    </row>
    <row r="36" spans="2:26" ht="24.95" customHeight="1">
      <c r="B36" s="258" t="s">
        <v>29</v>
      </c>
      <c r="C36" s="727" t="s">
        <v>501</v>
      </c>
      <c r="D36" s="730"/>
      <c r="E36" s="725"/>
      <c r="F36" s="726"/>
      <c r="G36" s="816">
        <f>'MKR SA TDI EUR'!G36+'MKR SA TDI ALL'!G36+'MKR SA TDI BGN'!G36+'MKR SA TDI CZK'!G36+'MKR SA TDI DKK'!G36+'MKR SA TDI EGP'!G36+'MKR SA TDI GBP'!G36+'MKR SA TDI HRK'!G36+'MKR SA TDI HUF'!G36+'MKR SA TDI ISK'!G36+'MKR SA TDI JPY'!G36+'MKR SA TDI MKD'!G36+'MKR SA TDI NOK'!G36+'MKR SA TDI PLN'!G36+'MKR SA TDI RON'!G36+'MKR SA TDI RUB'!G36+'MKR SA TDI RSD'!G36+'MKR SA TDI SEK'!G36+'MKR SA TDI CHF'!G36+'MKR SA TDI TRY'!G36+'MKR SA TDI UAH'!G36+'MKR SA TDI USD'!G36+'MKR SA TDI OTHER'!G36</f>
        <v>0</v>
      </c>
      <c r="H36" s="775">
        <f>'MKR SA TDI EUR'!H36+'MKR SA TDI ALL'!H36+'MKR SA TDI BGN'!H36+'MKR SA TDI CZK'!H36+'MKR SA TDI DKK'!H36+'MKR SA TDI EGP'!H36+'MKR SA TDI GBP'!H36+'MKR SA TDI HRK'!H36+'MKR SA TDI HUF'!H36+'MKR SA TDI ISK'!H36+'MKR SA TDI JPY'!H36+'MKR SA TDI MKD'!H36+'MKR SA TDI NOK'!H36+'MKR SA TDI PLN'!H36+'MKR SA TDI RON'!H36+'MKR SA TDI RUB'!H36+'MKR SA TDI RSD'!H36+'MKR SA TDI SEK'!H36+'MKR SA TDI CHF'!H36+'MKR SA TDI TRY'!H36+'MKR SA TDI UAH'!H36+'MKR SA TDI USD'!H36+'MKR SA TDI OTHER'!H36</f>
        <v>0</v>
      </c>
      <c r="I36" s="775">
        <f>'MKR SA TDI EUR'!I36+'MKR SA TDI ALL'!I36+'MKR SA TDI BGN'!I36+'MKR SA TDI CZK'!I36+'MKR SA TDI DKK'!I36+'MKR SA TDI EGP'!I36+'MKR SA TDI GBP'!I36+'MKR SA TDI HRK'!I36+'MKR SA TDI HUF'!I36+'MKR SA TDI ISK'!I36+'MKR SA TDI JPY'!I36+'MKR SA TDI MKD'!I36+'MKR SA TDI NOK'!I36+'MKR SA TDI PLN'!I36+'MKR SA TDI RON'!I36+'MKR SA TDI RUB'!I36+'MKR SA TDI RSD'!I36+'MKR SA TDI SEK'!I36+'MKR SA TDI CHF'!I36+'MKR SA TDI TRY'!I36+'MKR SA TDI UAH'!I36+'MKR SA TDI USD'!I36+'MKR SA TDI OTHER'!I36</f>
        <v>0</v>
      </c>
      <c r="J36" s="775">
        <f>'MKR SA TDI EUR'!J36+'MKR SA TDI ALL'!J36+'MKR SA TDI BGN'!J36+'MKR SA TDI CZK'!J36+'MKR SA TDI DKK'!J36+'MKR SA TDI EGP'!J36+'MKR SA TDI GBP'!J36+'MKR SA TDI HRK'!J36+'MKR SA TDI HUF'!J36+'MKR SA TDI ISK'!J36+'MKR SA TDI JPY'!J36+'MKR SA TDI MKD'!J36+'MKR SA TDI NOK'!J36+'MKR SA TDI PLN'!J36+'MKR SA TDI RON'!J36+'MKR SA TDI RUB'!J36+'MKR SA TDI RSD'!J36+'MKR SA TDI SEK'!J36+'MKR SA TDI CHF'!J36+'MKR SA TDI TRY'!J36+'MKR SA TDI UAH'!J36+'MKR SA TDI USD'!J36+'MKR SA TDI OTHER'!J36</f>
        <v>0</v>
      </c>
      <c r="K36" s="262"/>
      <c r="L36" s="262"/>
      <c r="M36" s="255"/>
    </row>
    <row r="37" spans="2:26" ht="24.95" customHeight="1">
      <c r="B37" s="258" t="s">
        <v>30</v>
      </c>
      <c r="C37" s="721" t="s">
        <v>511</v>
      </c>
      <c r="D37" s="725"/>
      <c r="E37" s="725"/>
      <c r="F37" s="725"/>
      <c r="G37" s="816">
        <f>'MKR SA TDI EUR'!G37+'MKR SA TDI ALL'!G37+'MKR SA TDI BGN'!G37+'MKR SA TDI CZK'!G37+'MKR SA TDI DKK'!G37+'MKR SA TDI EGP'!G37+'MKR SA TDI GBP'!G37+'MKR SA TDI HRK'!G37+'MKR SA TDI HUF'!G37+'MKR SA TDI ISK'!G37+'MKR SA TDI JPY'!G37+'MKR SA TDI MKD'!G37+'MKR SA TDI NOK'!G37+'MKR SA TDI PLN'!G37+'MKR SA TDI RON'!G37+'MKR SA TDI RUB'!G37+'MKR SA TDI RSD'!G37+'MKR SA TDI SEK'!G37+'MKR SA TDI CHF'!G37+'MKR SA TDI TRY'!G37+'MKR SA TDI UAH'!G37+'MKR SA TDI USD'!G37+'MKR SA TDI OTHER'!G37</f>
        <v>0</v>
      </c>
      <c r="H37" s="775">
        <f>'MKR SA TDI EUR'!H37+'MKR SA TDI ALL'!H37+'MKR SA TDI BGN'!H37+'MKR SA TDI CZK'!H37+'MKR SA TDI DKK'!H37+'MKR SA TDI EGP'!H37+'MKR SA TDI GBP'!H37+'MKR SA TDI HRK'!H37+'MKR SA TDI HUF'!H37+'MKR SA TDI ISK'!H37+'MKR SA TDI JPY'!H37+'MKR SA TDI MKD'!H37+'MKR SA TDI NOK'!H37+'MKR SA TDI PLN'!H37+'MKR SA TDI RON'!H37+'MKR SA TDI RUB'!H37+'MKR SA TDI RSD'!H37+'MKR SA TDI SEK'!H37+'MKR SA TDI CHF'!H37+'MKR SA TDI TRY'!H37+'MKR SA TDI UAH'!H37+'MKR SA TDI USD'!H37+'MKR SA TDI OTHER'!H37</f>
        <v>0</v>
      </c>
      <c r="I37" s="775">
        <f>'MKR SA TDI EUR'!I37+'MKR SA TDI ALL'!I37+'MKR SA TDI BGN'!I37+'MKR SA TDI CZK'!I37+'MKR SA TDI DKK'!I37+'MKR SA TDI EGP'!I37+'MKR SA TDI GBP'!I37+'MKR SA TDI HRK'!I37+'MKR SA TDI HUF'!I37+'MKR SA TDI ISK'!I37+'MKR SA TDI JPY'!I37+'MKR SA TDI MKD'!I37+'MKR SA TDI NOK'!I37+'MKR SA TDI PLN'!I37+'MKR SA TDI RON'!I37+'MKR SA TDI RUB'!I37+'MKR SA TDI RSD'!I37+'MKR SA TDI SEK'!I37+'MKR SA TDI CHF'!I37+'MKR SA TDI TRY'!I37+'MKR SA TDI UAH'!I37+'MKR SA TDI USD'!I37+'MKR SA TDI OTHER'!I37</f>
        <v>0</v>
      </c>
      <c r="J37" s="775">
        <f>'MKR SA TDI EUR'!J37+'MKR SA TDI ALL'!J37+'MKR SA TDI BGN'!J37+'MKR SA TDI CZK'!J37+'MKR SA TDI DKK'!J37+'MKR SA TDI EGP'!J37+'MKR SA TDI GBP'!J37+'MKR SA TDI HRK'!J37+'MKR SA TDI HUF'!J37+'MKR SA TDI ISK'!J37+'MKR SA TDI JPY'!J37+'MKR SA TDI MKD'!J37+'MKR SA TDI NOK'!J37+'MKR SA TDI PLN'!J37+'MKR SA TDI RON'!J37+'MKR SA TDI RUB'!J37+'MKR SA TDI RSD'!J37+'MKR SA TDI SEK'!J37+'MKR SA TDI CHF'!J37+'MKR SA TDI TRY'!J37+'MKR SA TDI UAH'!J37+'MKR SA TDI USD'!J37+'MKR SA TDI OTHER'!J37</f>
        <v>0</v>
      </c>
      <c r="K37" s="775">
        <f>'MKR SA TDI EUR'!Y37+'MKR SA TDI ALL'!Y37+'MKR SA TDI BGN'!Y37+'MKR SA TDI CZK'!Y37+'MKR SA TDI DKK'!Y37+'MKR SA TDI EGP'!Y37+'MKR SA TDI GBP'!Y37+'MKR SA TDI HRK'!Y37+'MKR SA TDI HUF'!Y37+'MKR SA TDI ISK'!Y37+'MKR SA TDI JPY'!Y37+'MKR SA TDI MKD'!Y37+'MKR SA TDI NOK'!Y37+'MKR SA TDI PLN'!Y37+'MKR SA TDI RON'!Y37+'MKR SA TDI RUB'!Y37+'MKR SA TDI RSD'!Y37+'MKR SA TDI SEK'!Y37+'MKR SA TDI CHF'!Y37+'MKR SA TDI TRY'!Y37+'MKR SA TDI UAH'!Y37+'MKR SA TDI USD'!Y37+'MKR SA TDI OTHER'!Y37</f>
        <v>0</v>
      </c>
      <c r="L37" s="775">
        <f>'MKR SA TDI EUR'!Z37+'MKR SA TDI ALL'!Z37+'MKR SA TDI BGN'!Z37+'MKR SA TDI CZK'!Z37+'MKR SA TDI DKK'!Z37+'MKR SA TDI EGP'!Z37+'MKR SA TDI GBP'!Z37+'MKR SA TDI HRK'!Z37+'MKR SA TDI HUF'!Z37+'MKR SA TDI ISK'!Z37+'MKR SA TDI JPY'!Z37+'MKR SA TDI MKD'!Z37+'MKR SA TDI NOK'!Z37+'MKR SA TDI PLN'!Z37+'MKR SA TDI RON'!Z37+'MKR SA TDI RUB'!Z37+'MKR SA TDI RSD'!Z37+'MKR SA TDI SEK'!Z37+'MKR SA TDI CHF'!Z37+'MKR SA TDI TRY'!Z37+'MKR SA TDI UAH'!Z37+'MKR SA TDI USD'!Z37+'MKR SA TDI OTHER'!Z37</f>
        <v>0</v>
      </c>
      <c r="M37" s="255"/>
      <c r="Y37" s="847"/>
      <c r="Z37" s="847"/>
    </row>
    <row r="38" spans="2:26" ht="24.95" customHeight="1">
      <c r="B38" s="258" t="s">
        <v>512</v>
      </c>
      <c r="C38" s="724" t="s">
        <v>513</v>
      </c>
      <c r="D38" s="725"/>
      <c r="E38" s="725"/>
      <c r="F38" s="725"/>
      <c r="G38" s="845"/>
      <c r="H38" s="845"/>
      <c r="I38" s="845"/>
      <c r="J38" s="845"/>
      <c r="K38" s="845"/>
      <c r="L38" s="775">
        <f>'MKR SA TDI EUR'!Z38+'MKR SA TDI ALL'!Z38+'MKR SA TDI BGN'!Z38+'MKR SA TDI CZK'!Z38+'MKR SA TDI DKK'!Z38+'MKR SA TDI EGP'!Z38+'MKR SA TDI GBP'!Z38+'MKR SA TDI HRK'!Z38+'MKR SA TDI HUF'!Z38+'MKR SA TDI ISK'!Z38+'MKR SA TDI JPY'!Z38+'MKR SA TDI MKD'!Z38+'MKR SA TDI NOK'!Z38+'MKR SA TDI PLN'!Z38+'MKR SA TDI RON'!Z38+'MKR SA TDI RUB'!Z38+'MKR SA TDI RSD'!Z38+'MKR SA TDI SEK'!Z38+'MKR SA TDI CHF'!Z38+'MKR SA TDI TRY'!Z38+'MKR SA TDI UAH'!Z38+'MKR SA TDI USD'!Z38+'MKR SA TDI OTHER'!Z38</f>
        <v>0</v>
      </c>
      <c r="M38" s="255"/>
      <c r="Z38" s="847"/>
    </row>
    <row r="39" spans="2:26" ht="24.95" customHeight="1">
      <c r="B39" s="258" t="s">
        <v>31</v>
      </c>
      <c r="C39" s="727" t="s">
        <v>514</v>
      </c>
      <c r="D39" s="731"/>
      <c r="E39" s="731"/>
      <c r="F39" s="728"/>
      <c r="G39" s="816">
        <f>'MKR SA TDI EUR'!G39+'MKR SA TDI ALL'!G39+'MKR SA TDI BGN'!G39+'MKR SA TDI CZK'!G39+'MKR SA TDI DKK'!G39+'MKR SA TDI EGP'!G39+'MKR SA TDI GBP'!G39+'MKR SA TDI HRK'!G39+'MKR SA TDI HUF'!G39+'MKR SA TDI ISK'!G39+'MKR SA TDI JPY'!G39+'MKR SA TDI MKD'!G39+'MKR SA TDI NOK'!G39+'MKR SA TDI PLN'!G39+'MKR SA TDI RON'!G39+'MKR SA TDI RUB'!G39+'MKR SA TDI RSD'!G39+'MKR SA TDI SEK'!G39+'MKR SA TDI CHF'!G39+'MKR SA TDI TRY'!G39+'MKR SA TDI UAH'!G39+'MKR SA TDI USD'!G39+'MKR SA TDI OTHER'!G39</f>
        <v>0</v>
      </c>
      <c r="H39" s="775">
        <f>'MKR SA TDI EUR'!H39+'MKR SA TDI ALL'!H39+'MKR SA TDI BGN'!H39+'MKR SA TDI CZK'!H39+'MKR SA TDI DKK'!H39+'MKR SA TDI EGP'!H39+'MKR SA TDI GBP'!H39+'MKR SA TDI HRK'!H39+'MKR SA TDI HUF'!H39+'MKR SA TDI ISK'!H39+'MKR SA TDI JPY'!H39+'MKR SA TDI MKD'!H39+'MKR SA TDI NOK'!H39+'MKR SA TDI PLN'!H39+'MKR SA TDI RON'!H39+'MKR SA TDI RUB'!H39+'MKR SA TDI RSD'!H39+'MKR SA TDI SEK'!H39+'MKR SA TDI CHF'!H39+'MKR SA TDI TRY'!H39+'MKR SA TDI UAH'!H39+'MKR SA TDI USD'!H39+'MKR SA TDI OTHER'!H39</f>
        <v>0</v>
      </c>
      <c r="I39" s="775">
        <f>'MKR SA TDI EUR'!I39+'MKR SA TDI ALL'!I39+'MKR SA TDI BGN'!I39+'MKR SA TDI CZK'!I39+'MKR SA TDI DKK'!I39+'MKR SA TDI EGP'!I39+'MKR SA TDI GBP'!I39+'MKR SA TDI HRK'!I39+'MKR SA TDI HUF'!I39+'MKR SA TDI ISK'!I39+'MKR SA TDI JPY'!I39+'MKR SA TDI MKD'!I39+'MKR SA TDI NOK'!I39+'MKR SA TDI PLN'!I39+'MKR SA TDI RON'!I39+'MKR SA TDI RUB'!I39+'MKR SA TDI RSD'!I39+'MKR SA TDI SEK'!I39+'MKR SA TDI CHF'!I39+'MKR SA TDI TRY'!I39+'MKR SA TDI UAH'!I39+'MKR SA TDI USD'!I39+'MKR SA TDI OTHER'!I39</f>
        <v>0</v>
      </c>
      <c r="J39" s="775">
        <f>'MKR SA TDI EUR'!J39+'MKR SA TDI ALL'!J39+'MKR SA TDI BGN'!J39+'MKR SA TDI CZK'!J39+'MKR SA TDI DKK'!J39+'MKR SA TDI EGP'!J39+'MKR SA TDI GBP'!J39+'MKR SA TDI HRK'!J39+'MKR SA TDI HUF'!J39+'MKR SA TDI ISK'!J39+'MKR SA TDI JPY'!J39+'MKR SA TDI MKD'!J39+'MKR SA TDI NOK'!J39+'MKR SA TDI PLN'!J39+'MKR SA TDI RON'!J39+'MKR SA TDI RUB'!J39+'MKR SA TDI RSD'!J39+'MKR SA TDI SEK'!J39+'MKR SA TDI CHF'!J39+'MKR SA TDI TRY'!J39+'MKR SA TDI UAH'!J39+'MKR SA TDI USD'!J39+'MKR SA TDI OTHER'!J39</f>
        <v>0</v>
      </c>
      <c r="K39" s="775">
        <f>'MKR SA TDI EUR'!Y39+'MKR SA TDI ALL'!Y39+'MKR SA TDI BGN'!Y39+'MKR SA TDI CZK'!Y39+'MKR SA TDI DKK'!Y39+'MKR SA TDI EGP'!Y39+'MKR SA TDI GBP'!Y39+'MKR SA TDI HRK'!Y39+'MKR SA TDI HUF'!Y39+'MKR SA TDI ISK'!Y39+'MKR SA TDI JPY'!Y39+'MKR SA TDI MKD'!Y39+'MKR SA TDI NOK'!Y39+'MKR SA TDI PLN'!Y39+'MKR SA TDI RON'!Y39+'MKR SA TDI RUB'!Y39+'MKR SA TDI RSD'!Y39+'MKR SA TDI SEK'!Y39+'MKR SA TDI CHF'!Y39+'MKR SA TDI TRY'!Y39+'MKR SA TDI UAH'!Y39+'MKR SA TDI USD'!Y39+'MKR SA TDI OTHER'!Y39</f>
        <v>0</v>
      </c>
      <c r="L39" s="775">
        <f>'MKR SA TDI EUR'!Z39+'MKR SA TDI ALL'!Z39+'MKR SA TDI BGN'!Z39+'MKR SA TDI CZK'!Z39+'MKR SA TDI DKK'!Z39+'MKR SA TDI EGP'!Z39+'MKR SA TDI GBP'!Z39+'MKR SA TDI HRK'!Z39+'MKR SA TDI HUF'!Z39+'MKR SA TDI ISK'!Z39+'MKR SA TDI JPY'!Z39+'MKR SA TDI MKD'!Z39+'MKR SA TDI NOK'!Z39+'MKR SA TDI PLN'!Z39+'MKR SA TDI RON'!Z39+'MKR SA TDI RUB'!Z39+'MKR SA TDI RSD'!Z39+'MKR SA TDI SEK'!Z39+'MKR SA TDI CHF'!Z39+'MKR SA TDI TRY'!Z39+'MKR SA TDI UAH'!Z39+'MKR SA TDI USD'!Z39+'MKR SA TDI OTHER'!Z39</f>
        <v>0</v>
      </c>
      <c r="M39" s="255"/>
      <c r="Y39" s="847"/>
      <c r="Z39" s="847"/>
    </row>
    <row r="40" spans="2:26" ht="24.95" customHeight="1">
      <c r="B40" s="258" t="s">
        <v>32</v>
      </c>
      <c r="C40" s="727" t="s">
        <v>515</v>
      </c>
      <c r="D40" s="725"/>
      <c r="E40" s="725"/>
      <c r="F40" s="728"/>
      <c r="G40" s="816">
        <f>'MKR SA TDI EUR'!G40+'MKR SA TDI ALL'!G40+'MKR SA TDI BGN'!G40+'MKR SA TDI CZK'!G40+'MKR SA TDI DKK'!G40+'MKR SA TDI EGP'!G40+'MKR SA TDI GBP'!G40+'MKR SA TDI HRK'!G40+'MKR SA TDI HUF'!G40+'MKR SA TDI ISK'!G40+'MKR SA TDI JPY'!G40+'MKR SA TDI MKD'!G40+'MKR SA TDI NOK'!G40+'MKR SA TDI PLN'!G40+'MKR SA TDI RON'!G40+'MKR SA TDI RUB'!G40+'MKR SA TDI RSD'!G40+'MKR SA TDI SEK'!G40+'MKR SA TDI CHF'!G40+'MKR SA TDI TRY'!G40+'MKR SA TDI UAH'!G40+'MKR SA TDI USD'!G40+'MKR SA TDI OTHER'!G40</f>
        <v>0</v>
      </c>
      <c r="H40" s="775">
        <f>'MKR SA TDI EUR'!H40+'MKR SA TDI ALL'!H40+'MKR SA TDI BGN'!H40+'MKR SA TDI CZK'!H40+'MKR SA TDI DKK'!H40+'MKR SA TDI EGP'!H40+'MKR SA TDI GBP'!H40+'MKR SA TDI HRK'!H40+'MKR SA TDI HUF'!H40+'MKR SA TDI ISK'!H40+'MKR SA TDI JPY'!H40+'MKR SA TDI MKD'!H40+'MKR SA TDI NOK'!H40+'MKR SA TDI PLN'!H40+'MKR SA TDI RON'!H40+'MKR SA TDI RUB'!H40+'MKR SA TDI RSD'!H40+'MKR SA TDI SEK'!H40+'MKR SA TDI CHF'!H40+'MKR SA TDI TRY'!H40+'MKR SA TDI UAH'!H40+'MKR SA TDI USD'!H40+'MKR SA TDI OTHER'!H40</f>
        <v>0</v>
      </c>
      <c r="I40" s="775">
        <f>'MKR SA TDI EUR'!I40+'MKR SA TDI ALL'!I40+'MKR SA TDI BGN'!I40+'MKR SA TDI CZK'!I40+'MKR SA TDI DKK'!I40+'MKR SA TDI EGP'!I40+'MKR SA TDI GBP'!I40+'MKR SA TDI HRK'!I40+'MKR SA TDI HUF'!I40+'MKR SA TDI ISK'!I40+'MKR SA TDI JPY'!I40+'MKR SA TDI MKD'!I40+'MKR SA TDI NOK'!I40+'MKR SA TDI PLN'!I40+'MKR SA TDI RON'!I40+'MKR SA TDI RUB'!I40+'MKR SA TDI RSD'!I40+'MKR SA TDI SEK'!I40+'MKR SA TDI CHF'!I40+'MKR SA TDI TRY'!I40+'MKR SA TDI UAH'!I40+'MKR SA TDI USD'!I40+'MKR SA TDI OTHER'!I40</f>
        <v>0</v>
      </c>
      <c r="J40" s="775">
        <f>'MKR SA TDI EUR'!J40+'MKR SA TDI ALL'!J40+'MKR SA TDI BGN'!J40+'MKR SA TDI CZK'!J40+'MKR SA TDI DKK'!J40+'MKR SA TDI EGP'!J40+'MKR SA TDI GBP'!J40+'MKR SA TDI HRK'!J40+'MKR SA TDI HUF'!J40+'MKR SA TDI ISK'!J40+'MKR SA TDI JPY'!J40+'MKR SA TDI MKD'!J40+'MKR SA TDI NOK'!J40+'MKR SA TDI PLN'!J40+'MKR SA TDI RON'!J40+'MKR SA TDI RUB'!J40+'MKR SA TDI RSD'!J40+'MKR SA TDI SEK'!J40+'MKR SA TDI CHF'!J40+'MKR SA TDI TRY'!J40+'MKR SA TDI UAH'!J40+'MKR SA TDI USD'!J40+'MKR SA TDI OTHER'!J40</f>
        <v>0</v>
      </c>
      <c r="K40" s="775">
        <f>'MKR SA TDI EUR'!Y40+'MKR SA TDI ALL'!Y40+'MKR SA TDI BGN'!Y40+'MKR SA TDI CZK'!Y40+'MKR SA TDI DKK'!Y40+'MKR SA TDI EGP'!Y40+'MKR SA TDI GBP'!Y40+'MKR SA TDI HRK'!Y40+'MKR SA TDI HUF'!Y40+'MKR SA TDI ISK'!Y40+'MKR SA TDI JPY'!Y40+'MKR SA TDI MKD'!Y40+'MKR SA TDI NOK'!Y40+'MKR SA TDI PLN'!Y40+'MKR SA TDI RON'!Y40+'MKR SA TDI RUB'!Y40+'MKR SA TDI RSD'!Y40+'MKR SA TDI SEK'!Y40+'MKR SA TDI CHF'!Y40+'MKR SA TDI TRY'!Y40+'MKR SA TDI UAH'!Y40+'MKR SA TDI USD'!Y40+'MKR SA TDI OTHER'!Y40</f>
        <v>0</v>
      </c>
      <c r="L40" s="775">
        <f>'MKR SA TDI EUR'!Z40+'MKR SA TDI ALL'!Z40+'MKR SA TDI BGN'!Z40+'MKR SA TDI CZK'!Z40+'MKR SA TDI DKK'!Z40+'MKR SA TDI EGP'!Z40+'MKR SA TDI GBP'!Z40+'MKR SA TDI HRK'!Z40+'MKR SA TDI HUF'!Z40+'MKR SA TDI ISK'!Z40+'MKR SA TDI JPY'!Z40+'MKR SA TDI MKD'!Z40+'MKR SA TDI NOK'!Z40+'MKR SA TDI PLN'!Z40+'MKR SA TDI RON'!Z40+'MKR SA TDI RUB'!Z40+'MKR SA TDI RSD'!Z40+'MKR SA TDI SEK'!Z40+'MKR SA TDI CHF'!Z40+'MKR SA TDI TRY'!Z40+'MKR SA TDI UAH'!Z40+'MKR SA TDI USD'!Z40+'MKR SA TDI OTHER'!Z40</f>
        <v>0</v>
      </c>
      <c r="M40" s="255"/>
      <c r="Y40" s="847"/>
      <c r="Z40" s="847"/>
    </row>
    <row r="41" spans="2:26" ht="24.95" customHeight="1">
      <c r="B41" s="258" t="s">
        <v>33</v>
      </c>
      <c r="C41" s="732" t="s">
        <v>516</v>
      </c>
      <c r="D41" s="725"/>
      <c r="E41" s="730"/>
      <c r="F41" s="728"/>
      <c r="G41" s="816">
        <f>'MKR SA TDI EUR'!G41+'MKR SA TDI ALL'!G41+'MKR SA TDI BGN'!G41+'MKR SA TDI CZK'!G41+'MKR SA TDI DKK'!G41+'MKR SA TDI EGP'!G41+'MKR SA TDI GBP'!G41+'MKR SA TDI HRK'!G41+'MKR SA TDI HUF'!G41+'MKR SA TDI ISK'!G41+'MKR SA TDI JPY'!G41+'MKR SA TDI MKD'!G41+'MKR SA TDI NOK'!G41+'MKR SA TDI PLN'!G41+'MKR SA TDI RON'!G41+'MKR SA TDI RUB'!G41+'MKR SA TDI RSD'!G41+'MKR SA TDI SEK'!G41+'MKR SA TDI CHF'!G41+'MKR SA TDI TRY'!G41+'MKR SA TDI UAH'!G41+'MKR SA TDI USD'!G41+'MKR SA TDI OTHER'!G41</f>
        <v>0</v>
      </c>
      <c r="H41" s="775">
        <f>'MKR SA TDI EUR'!H41+'MKR SA TDI ALL'!H41+'MKR SA TDI BGN'!H41+'MKR SA TDI CZK'!H41+'MKR SA TDI DKK'!H41+'MKR SA TDI EGP'!H41+'MKR SA TDI GBP'!H41+'MKR SA TDI HRK'!H41+'MKR SA TDI HUF'!H41+'MKR SA TDI ISK'!H41+'MKR SA TDI JPY'!H41+'MKR SA TDI MKD'!H41+'MKR SA TDI NOK'!H41+'MKR SA TDI PLN'!H41+'MKR SA TDI RON'!H41+'MKR SA TDI RUB'!H41+'MKR SA TDI RSD'!H41+'MKR SA TDI SEK'!H41+'MKR SA TDI CHF'!H41+'MKR SA TDI TRY'!H41+'MKR SA TDI UAH'!H41+'MKR SA TDI USD'!H41+'MKR SA TDI OTHER'!H41</f>
        <v>0</v>
      </c>
      <c r="I41" s="775">
        <f>'MKR SA TDI EUR'!I41+'MKR SA TDI ALL'!I41+'MKR SA TDI BGN'!I41+'MKR SA TDI CZK'!I41+'MKR SA TDI DKK'!I41+'MKR SA TDI EGP'!I41+'MKR SA TDI GBP'!I41+'MKR SA TDI HRK'!I41+'MKR SA TDI HUF'!I41+'MKR SA TDI ISK'!I41+'MKR SA TDI JPY'!I41+'MKR SA TDI MKD'!I41+'MKR SA TDI NOK'!I41+'MKR SA TDI PLN'!I41+'MKR SA TDI RON'!I41+'MKR SA TDI RUB'!I41+'MKR SA TDI RSD'!I41+'MKR SA TDI SEK'!I41+'MKR SA TDI CHF'!I41+'MKR SA TDI TRY'!I41+'MKR SA TDI UAH'!I41+'MKR SA TDI USD'!I41+'MKR SA TDI OTHER'!I41</f>
        <v>0</v>
      </c>
      <c r="J41" s="775">
        <f>'MKR SA TDI EUR'!J41+'MKR SA TDI ALL'!J41+'MKR SA TDI BGN'!J41+'MKR SA TDI CZK'!J41+'MKR SA TDI DKK'!J41+'MKR SA TDI EGP'!J41+'MKR SA TDI GBP'!J41+'MKR SA TDI HRK'!J41+'MKR SA TDI HUF'!J41+'MKR SA TDI ISK'!J41+'MKR SA TDI JPY'!J41+'MKR SA TDI MKD'!J41+'MKR SA TDI NOK'!J41+'MKR SA TDI PLN'!J41+'MKR SA TDI RON'!J41+'MKR SA TDI RUB'!J41+'MKR SA TDI RSD'!J41+'MKR SA TDI SEK'!J41+'MKR SA TDI CHF'!J41+'MKR SA TDI TRY'!J41+'MKR SA TDI UAH'!J41+'MKR SA TDI USD'!J41+'MKR SA TDI OTHER'!J41</f>
        <v>0</v>
      </c>
      <c r="K41" s="775">
        <f>'MKR SA TDI EUR'!Y41+'MKR SA TDI ALL'!Y41+'MKR SA TDI BGN'!Y41+'MKR SA TDI CZK'!Y41+'MKR SA TDI DKK'!Y41+'MKR SA TDI EGP'!Y41+'MKR SA TDI GBP'!Y41+'MKR SA TDI HRK'!Y41+'MKR SA TDI HUF'!Y41+'MKR SA TDI ISK'!Y41+'MKR SA TDI JPY'!Y41+'MKR SA TDI MKD'!Y41+'MKR SA TDI NOK'!Y41+'MKR SA TDI PLN'!Y41+'MKR SA TDI RON'!Y41+'MKR SA TDI RUB'!Y41+'MKR SA TDI RSD'!Y41+'MKR SA TDI SEK'!Y41+'MKR SA TDI CHF'!Y41+'MKR SA TDI TRY'!Y41+'MKR SA TDI UAH'!Y41+'MKR SA TDI USD'!Y41+'MKR SA TDI OTHER'!Y41</f>
        <v>0</v>
      </c>
      <c r="L41" s="775">
        <f>'MKR SA TDI EUR'!Z41+'MKR SA TDI ALL'!Z41+'MKR SA TDI BGN'!Z41+'MKR SA TDI CZK'!Z41+'MKR SA TDI DKK'!Z41+'MKR SA TDI EGP'!Z41+'MKR SA TDI GBP'!Z41+'MKR SA TDI HRK'!Z41+'MKR SA TDI HUF'!Z41+'MKR SA TDI ISK'!Z41+'MKR SA TDI JPY'!Z41+'MKR SA TDI MKD'!Z41+'MKR SA TDI NOK'!Z41+'MKR SA TDI PLN'!Z41+'MKR SA TDI RON'!Z41+'MKR SA TDI RUB'!Z41+'MKR SA TDI RSD'!Z41+'MKR SA TDI SEK'!Z41+'MKR SA TDI CHF'!Z41+'MKR SA TDI TRY'!Z41+'MKR SA TDI UAH'!Z41+'MKR SA TDI USD'!Z41+'MKR SA TDI OTHER'!Z41</f>
        <v>0</v>
      </c>
      <c r="M41" s="255"/>
      <c r="Y41" s="847"/>
      <c r="Z41" s="847"/>
    </row>
    <row r="42" spans="2:26" ht="24.95" customHeight="1">
      <c r="B42" s="258" t="s">
        <v>34</v>
      </c>
      <c r="C42" s="732" t="s">
        <v>517</v>
      </c>
      <c r="D42" s="725"/>
      <c r="E42" s="730"/>
      <c r="F42" s="728"/>
      <c r="G42" s="816">
        <f>'MKR SA TDI EUR'!G42+'MKR SA TDI ALL'!G42+'MKR SA TDI BGN'!G42+'MKR SA TDI CZK'!G42+'MKR SA TDI DKK'!G42+'MKR SA TDI EGP'!G42+'MKR SA TDI GBP'!G42+'MKR SA TDI HRK'!G42+'MKR SA TDI HUF'!G42+'MKR SA TDI ISK'!G42+'MKR SA TDI JPY'!G42+'MKR SA TDI MKD'!G42+'MKR SA TDI NOK'!G42+'MKR SA TDI PLN'!G42+'MKR SA TDI RON'!G42+'MKR SA TDI RUB'!G42+'MKR SA TDI RSD'!G42+'MKR SA TDI SEK'!G42+'MKR SA TDI CHF'!G42+'MKR SA TDI TRY'!G42+'MKR SA TDI UAH'!G42+'MKR SA TDI USD'!G42+'MKR SA TDI OTHER'!G42</f>
        <v>0</v>
      </c>
      <c r="H42" s="775">
        <f>'MKR SA TDI EUR'!H42+'MKR SA TDI ALL'!H42+'MKR SA TDI BGN'!H42+'MKR SA TDI CZK'!H42+'MKR SA TDI DKK'!H42+'MKR SA TDI EGP'!H42+'MKR SA TDI GBP'!H42+'MKR SA TDI HRK'!H42+'MKR SA TDI HUF'!H42+'MKR SA TDI ISK'!H42+'MKR SA TDI JPY'!H42+'MKR SA TDI MKD'!H42+'MKR SA TDI NOK'!H42+'MKR SA TDI PLN'!H42+'MKR SA TDI RON'!H42+'MKR SA TDI RUB'!H42+'MKR SA TDI RSD'!H42+'MKR SA TDI SEK'!H42+'MKR SA TDI CHF'!H42+'MKR SA TDI TRY'!H42+'MKR SA TDI UAH'!H42+'MKR SA TDI USD'!H42+'MKR SA TDI OTHER'!H42</f>
        <v>0</v>
      </c>
      <c r="I42" s="775">
        <f>'MKR SA TDI EUR'!I42+'MKR SA TDI ALL'!I42+'MKR SA TDI BGN'!I42+'MKR SA TDI CZK'!I42+'MKR SA TDI DKK'!I42+'MKR SA TDI EGP'!I42+'MKR SA TDI GBP'!I42+'MKR SA TDI HRK'!I42+'MKR SA TDI HUF'!I42+'MKR SA TDI ISK'!I42+'MKR SA TDI JPY'!I42+'MKR SA TDI MKD'!I42+'MKR SA TDI NOK'!I42+'MKR SA TDI PLN'!I42+'MKR SA TDI RON'!I42+'MKR SA TDI RUB'!I42+'MKR SA TDI RSD'!I42+'MKR SA TDI SEK'!I42+'MKR SA TDI CHF'!I42+'MKR SA TDI TRY'!I42+'MKR SA TDI UAH'!I42+'MKR SA TDI USD'!I42+'MKR SA TDI OTHER'!I42</f>
        <v>0</v>
      </c>
      <c r="J42" s="775">
        <f>'MKR SA TDI EUR'!J42+'MKR SA TDI ALL'!J42+'MKR SA TDI BGN'!J42+'MKR SA TDI CZK'!J42+'MKR SA TDI DKK'!J42+'MKR SA TDI EGP'!J42+'MKR SA TDI GBP'!J42+'MKR SA TDI HRK'!J42+'MKR SA TDI HUF'!J42+'MKR SA TDI ISK'!J42+'MKR SA TDI JPY'!J42+'MKR SA TDI MKD'!J42+'MKR SA TDI NOK'!J42+'MKR SA TDI PLN'!J42+'MKR SA TDI RON'!J42+'MKR SA TDI RUB'!J42+'MKR SA TDI RSD'!J42+'MKR SA TDI SEK'!J42+'MKR SA TDI CHF'!J42+'MKR SA TDI TRY'!J42+'MKR SA TDI UAH'!J42+'MKR SA TDI USD'!J42+'MKR SA TDI OTHER'!J42</f>
        <v>0</v>
      </c>
      <c r="K42" s="775">
        <f>'MKR SA TDI EUR'!Y42+'MKR SA TDI ALL'!Y42+'MKR SA TDI BGN'!Y42+'MKR SA TDI CZK'!Y42+'MKR SA TDI DKK'!Y42+'MKR SA TDI EGP'!Y42+'MKR SA TDI GBP'!Y42+'MKR SA TDI HRK'!Y42+'MKR SA TDI HUF'!Y42+'MKR SA TDI ISK'!Y42+'MKR SA TDI JPY'!Y42+'MKR SA TDI MKD'!Y42+'MKR SA TDI NOK'!Y42+'MKR SA TDI PLN'!Y42+'MKR SA TDI RON'!Y42+'MKR SA TDI RUB'!Y42+'MKR SA TDI RSD'!Y42+'MKR SA TDI SEK'!Y42+'MKR SA TDI CHF'!Y42+'MKR SA TDI TRY'!Y42+'MKR SA TDI UAH'!Y42+'MKR SA TDI USD'!Y42+'MKR SA TDI OTHER'!Y42</f>
        <v>0</v>
      </c>
      <c r="L42" s="775">
        <f>'MKR SA TDI EUR'!Z42+'MKR SA TDI ALL'!Z42+'MKR SA TDI BGN'!Z42+'MKR SA TDI CZK'!Z42+'MKR SA TDI DKK'!Z42+'MKR SA TDI EGP'!Z42+'MKR SA TDI GBP'!Z42+'MKR SA TDI HRK'!Z42+'MKR SA TDI HUF'!Z42+'MKR SA TDI ISK'!Z42+'MKR SA TDI JPY'!Z42+'MKR SA TDI MKD'!Z42+'MKR SA TDI NOK'!Z42+'MKR SA TDI PLN'!Z42+'MKR SA TDI RON'!Z42+'MKR SA TDI RUB'!Z42+'MKR SA TDI RSD'!Z42+'MKR SA TDI SEK'!Z42+'MKR SA TDI CHF'!Z42+'MKR SA TDI TRY'!Z42+'MKR SA TDI UAH'!Z42+'MKR SA TDI USD'!Z42+'MKR SA TDI OTHER'!Z42</f>
        <v>0</v>
      </c>
      <c r="M42" s="255"/>
      <c r="Y42" s="847"/>
      <c r="Z42" s="847"/>
    </row>
    <row r="43" spans="2:26" ht="24.95" customHeight="1">
      <c r="B43" s="258" t="s">
        <v>35</v>
      </c>
      <c r="C43" s="732" t="s">
        <v>518</v>
      </c>
      <c r="D43" s="725"/>
      <c r="E43" s="730"/>
      <c r="F43" s="728"/>
      <c r="G43" s="816">
        <f>'MKR SA TDI EUR'!G43+'MKR SA TDI ALL'!G43+'MKR SA TDI BGN'!G43+'MKR SA TDI CZK'!G43+'MKR SA TDI DKK'!G43+'MKR SA TDI EGP'!G43+'MKR SA TDI GBP'!G43+'MKR SA TDI HRK'!G43+'MKR SA TDI HUF'!G43+'MKR SA TDI ISK'!G43+'MKR SA TDI JPY'!G43+'MKR SA TDI MKD'!G43+'MKR SA TDI NOK'!G43+'MKR SA TDI PLN'!G43+'MKR SA TDI RON'!G43+'MKR SA TDI RUB'!G43+'MKR SA TDI RSD'!G43+'MKR SA TDI SEK'!G43+'MKR SA TDI CHF'!G43+'MKR SA TDI TRY'!G43+'MKR SA TDI UAH'!G43+'MKR SA TDI USD'!G43+'MKR SA TDI OTHER'!G43</f>
        <v>0</v>
      </c>
      <c r="H43" s="775">
        <f>'MKR SA TDI EUR'!H43+'MKR SA TDI ALL'!H43+'MKR SA TDI BGN'!H43+'MKR SA TDI CZK'!H43+'MKR SA TDI DKK'!H43+'MKR SA TDI EGP'!H43+'MKR SA TDI GBP'!H43+'MKR SA TDI HRK'!H43+'MKR SA TDI HUF'!H43+'MKR SA TDI ISK'!H43+'MKR SA TDI JPY'!H43+'MKR SA TDI MKD'!H43+'MKR SA TDI NOK'!H43+'MKR SA TDI PLN'!H43+'MKR SA TDI RON'!H43+'MKR SA TDI RUB'!H43+'MKR SA TDI RSD'!H43+'MKR SA TDI SEK'!H43+'MKR SA TDI CHF'!H43+'MKR SA TDI TRY'!H43+'MKR SA TDI UAH'!H43+'MKR SA TDI USD'!H43+'MKR SA TDI OTHER'!H43</f>
        <v>0</v>
      </c>
      <c r="I43" s="775">
        <f>'MKR SA TDI EUR'!I43+'MKR SA TDI ALL'!I43+'MKR SA TDI BGN'!I43+'MKR SA TDI CZK'!I43+'MKR SA TDI DKK'!I43+'MKR SA TDI EGP'!I43+'MKR SA TDI GBP'!I43+'MKR SA TDI HRK'!I43+'MKR SA TDI HUF'!I43+'MKR SA TDI ISK'!I43+'MKR SA TDI JPY'!I43+'MKR SA TDI MKD'!I43+'MKR SA TDI NOK'!I43+'MKR SA TDI PLN'!I43+'MKR SA TDI RON'!I43+'MKR SA TDI RUB'!I43+'MKR SA TDI RSD'!I43+'MKR SA TDI SEK'!I43+'MKR SA TDI CHF'!I43+'MKR SA TDI TRY'!I43+'MKR SA TDI UAH'!I43+'MKR SA TDI USD'!I43+'MKR SA TDI OTHER'!I43</f>
        <v>0</v>
      </c>
      <c r="J43" s="775">
        <f>'MKR SA TDI EUR'!J43+'MKR SA TDI ALL'!J43+'MKR SA TDI BGN'!J43+'MKR SA TDI CZK'!J43+'MKR SA TDI DKK'!J43+'MKR SA TDI EGP'!J43+'MKR SA TDI GBP'!J43+'MKR SA TDI HRK'!J43+'MKR SA TDI HUF'!J43+'MKR SA TDI ISK'!J43+'MKR SA TDI JPY'!J43+'MKR SA TDI MKD'!J43+'MKR SA TDI NOK'!J43+'MKR SA TDI PLN'!J43+'MKR SA TDI RON'!J43+'MKR SA TDI RUB'!J43+'MKR SA TDI RSD'!J43+'MKR SA TDI SEK'!J43+'MKR SA TDI CHF'!J43+'MKR SA TDI TRY'!J43+'MKR SA TDI UAH'!J43+'MKR SA TDI USD'!J43+'MKR SA TDI OTHER'!J43</f>
        <v>0</v>
      </c>
      <c r="K43" s="775">
        <f>'MKR SA TDI EUR'!Y43+'MKR SA TDI ALL'!Y43+'MKR SA TDI BGN'!Y43+'MKR SA TDI CZK'!Y43+'MKR SA TDI DKK'!Y43+'MKR SA TDI EGP'!Y43+'MKR SA TDI GBP'!Y43+'MKR SA TDI HRK'!Y43+'MKR SA TDI HUF'!Y43+'MKR SA TDI ISK'!Y43+'MKR SA TDI JPY'!Y43+'MKR SA TDI MKD'!Y43+'MKR SA TDI NOK'!Y43+'MKR SA TDI PLN'!Y43+'MKR SA TDI RON'!Y43+'MKR SA TDI RUB'!Y43+'MKR SA TDI RSD'!Y43+'MKR SA TDI SEK'!Y43+'MKR SA TDI CHF'!Y43+'MKR SA TDI TRY'!Y43+'MKR SA TDI UAH'!Y43+'MKR SA TDI USD'!Y43+'MKR SA TDI OTHER'!Y43</f>
        <v>0</v>
      </c>
      <c r="L43" s="775">
        <f>'MKR SA TDI EUR'!Z43+'MKR SA TDI ALL'!Z43+'MKR SA TDI BGN'!Z43+'MKR SA TDI CZK'!Z43+'MKR SA TDI DKK'!Z43+'MKR SA TDI EGP'!Z43+'MKR SA TDI GBP'!Z43+'MKR SA TDI HRK'!Z43+'MKR SA TDI HUF'!Z43+'MKR SA TDI ISK'!Z43+'MKR SA TDI JPY'!Z43+'MKR SA TDI MKD'!Z43+'MKR SA TDI NOK'!Z43+'MKR SA TDI PLN'!Z43+'MKR SA TDI RON'!Z43+'MKR SA TDI RUB'!Z43+'MKR SA TDI RSD'!Z43+'MKR SA TDI SEK'!Z43+'MKR SA TDI CHF'!Z43+'MKR SA TDI TRY'!Z43+'MKR SA TDI UAH'!Z43+'MKR SA TDI USD'!Z43+'MKR SA TDI OTHER'!Z43</f>
        <v>0</v>
      </c>
      <c r="M43" s="255"/>
      <c r="Y43" s="847"/>
      <c r="Z43" s="847"/>
    </row>
    <row r="44" spans="2:26" ht="24.95" customHeight="1">
      <c r="B44" s="258" t="s">
        <v>36</v>
      </c>
      <c r="C44" s="727" t="s">
        <v>519</v>
      </c>
      <c r="D44" s="725"/>
      <c r="E44" s="725"/>
      <c r="F44" s="728"/>
      <c r="G44" s="816">
        <f>'MKR SA TDI EUR'!G44+'MKR SA TDI ALL'!G44+'MKR SA TDI BGN'!G44+'MKR SA TDI CZK'!G44+'MKR SA TDI DKK'!G44+'MKR SA TDI EGP'!G44+'MKR SA TDI GBP'!G44+'MKR SA TDI HRK'!G44+'MKR SA TDI HUF'!G44+'MKR SA TDI ISK'!G44+'MKR SA TDI JPY'!G44+'MKR SA TDI MKD'!G44+'MKR SA TDI NOK'!G44+'MKR SA TDI PLN'!G44+'MKR SA TDI RON'!G44+'MKR SA TDI RUB'!G44+'MKR SA TDI RSD'!G44+'MKR SA TDI SEK'!G44+'MKR SA TDI CHF'!G44+'MKR SA TDI TRY'!G44+'MKR SA TDI UAH'!G44+'MKR SA TDI USD'!G44+'MKR SA TDI OTHER'!G44</f>
        <v>0</v>
      </c>
      <c r="H44" s="775">
        <f>'MKR SA TDI EUR'!H44+'MKR SA TDI ALL'!H44+'MKR SA TDI BGN'!H44+'MKR SA TDI CZK'!H44+'MKR SA TDI DKK'!H44+'MKR SA TDI EGP'!H44+'MKR SA TDI GBP'!H44+'MKR SA TDI HRK'!H44+'MKR SA TDI HUF'!H44+'MKR SA TDI ISK'!H44+'MKR SA TDI JPY'!H44+'MKR SA TDI MKD'!H44+'MKR SA TDI NOK'!H44+'MKR SA TDI PLN'!H44+'MKR SA TDI RON'!H44+'MKR SA TDI RUB'!H44+'MKR SA TDI RSD'!H44+'MKR SA TDI SEK'!H44+'MKR SA TDI CHF'!H44+'MKR SA TDI TRY'!H44+'MKR SA TDI UAH'!H44+'MKR SA TDI USD'!H44+'MKR SA TDI OTHER'!H44</f>
        <v>0</v>
      </c>
      <c r="I44" s="775">
        <f>'MKR SA TDI EUR'!I44+'MKR SA TDI ALL'!I44+'MKR SA TDI BGN'!I44+'MKR SA TDI CZK'!I44+'MKR SA TDI DKK'!I44+'MKR SA TDI EGP'!I44+'MKR SA TDI GBP'!I44+'MKR SA TDI HRK'!I44+'MKR SA TDI HUF'!I44+'MKR SA TDI ISK'!I44+'MKR SA TDI JPY'!I44+'MKR SA TDI MKD'!I44+'MKR SA TDI NOK'!I44+'MKR SA TDI PLN'!I44+'MKR SA TDI RON'!I44+'MKR SA TDI RUB'!I44+'MKR SA TDI RSD'!I44+'MKR SA TDI SEK'!I44+'MKR SA TDI CHF'!I44+'MKR SA TDI TRY'!I44+'MKR SA TDI UAH'!I44+'MKR SA TDI USD'!I44+'MKR SA TDI OTHER'!I44</f>
        <v>0</v>
      </c>
      <c r="J44" s="775">
        <f>'MKR SA TDI EUR'!J44+'MKR SA TDI ALL'!J44+'MKR SA TDI BGN'!J44+'MKR SA TDI CZK'!J44+'MKR SA TDI DKK'!J44+'MKR SA TDI EGP'!J44+'MKR SA TDI GBP'!J44+'MKR SA TDI HRK'!J44+'MKR SA TDI HUF'!J44+'MKR SA TDI ISK'!J44+'MKR SA TDI JPY'!J44+'MKR SA TDI MKD'!J44+'MKR SA TDI NOK'!J44+'MKR SA TDI PLN'!J44+'MKR SA TDI RON'!J44+'MKR SA TDI RUB'!J44+'MKR SA TDI RSD'!J44+'MKR SA TDI SEK'!J44+'MKR SA TDI CHF'!J44+'MKR SA TDI TRY'!J44+'MKR SA TDI UAH'!J44+'MKR SA TDI USD'!J44+'MKR SA TDI OTHER'!J44</f>
        <v>0</v>
      </c>
      <c r="K44" s="775">
        <f>'MKR SA TDI EUR'!Y44+'MKR SA TDI ALL'!Y44+'MKR SA TDI BGN'!Y44+'MKR SA TDI CZK'!Y44+'MKR SA TDI DKK'!Y44+'MKR SA TDI EGP'!Y44+'MKR SA TDI GBP'!Y44+'MKR SA TDI HRK'!Y44+'MKR SA TDI HUF'!Y44+'MKR SA TDI ISK'!Y44+'MKR SA TDI JPY'!Y44+'MKR SA TDI MKD'!Y44+'MKR SA TDI NOK'!Y44+'MKR SA TDI PLN'!Y44+'MKR SA TDI RON'!Y44+'MKR SA TDI RUB'!Y44+'MKR SA TDI RSD'!Y44+'MKR SA TDI SEK'!Y44+'MKR SA TDI CHF'!Y44+'MKR SA TDI TRY'!Y44+'MKR SA TDI UAH'!Y44+'MKR SA TDI USD'!Y44+'MKR SA TDI OTHER'!Y44</f>
        <v>0</v>
      </c>
      <c r="L44" s="775">
        <f>'MKR SA TDI EUR'!Z44+'MKR SA TDI ALL'!Z44+'MKR SA TDI BGN'!Z44+'MKR SA TDI CZK'!Z44+'MKR SA TDI DKK'!Z44+'MKR SA TDI EGP'!Z44+'MKR SA TDI GBP'!Z44+'MKR SA TDI HRK'!Z44+'MKR SA TDI HUF'!Z44+'MKR SA TDI ISK'!Z44+'MKR SA TDI JPY'!Z44+'MKR SA TDI MKD'!Z44+'MKR SA TDI NOK'!Z44+'MKR SA TDI PLN'!Z44+'MKR SA TDI RON'!Z44+'MKR SA TDI RUB'!Z44+'MKR SA TDI RSD'!Z44+'MKR SA TDI SEK'!Z44+'MKR SA TDI CHF'!Z44+'MKR SA TDI TRY'!Z44+'MKR SA TDI UAH'!Z44+'MKR SA TDI USD'!Z44+'MKR SA TDI OTHER'!Z44</f>
        <v>0</v>
      </c>
      <c r="M44" s="255"/>
      <c r="Y44" s="847"/>
      <c r="Z44" s="847"/>
    </row>
    <row r="45" spans="2:26" ht="24.95" customHeight="1">
      <c r="B45" s="258" t="s">
        <v>37</v>
      </c>
      <c r="C45" s="727" t="s">
        <v>520</v>
      </c>
      <c r="D45" s="725"/>
      <c r="E45" s="725"/>
      <c r="F45" s="728"/>
      <c r="G45" s="816">
        <f>'MKR SA TDI EUR'!G45+'MKR SA TDI ALL'!G45+'MKR SA TDI BGN'!G45+'MKR SA TDI CZK'!G45+'MKR SA TDI DKK'!G45+'MKR SA TDI EGP'!G45+'MKR SA TDI GBP'!G45+'MKR SA TDI HRK'!G45+'MKR SA TDI HUF'!G45+'MKR SA TDI ISK'!G45+'MKR SA TDI JPY'!G45+'MKR SA TDI MKD'!G45+'MKR SA TDI NOK'!G45+'MKR SA TDI PLN'!G45+'MKR SA TDI RON'!G45+'MKR SA TDI RUB'!G45+'MKR SA TDI RSD'!G45+'MKR SA TDI SEK'!G45+'MKR SA TDI CHF'!G45+'MKR SA TDI TRY'!G45+'MKR SA TDI UAH'!G45+'MKR SA TDI USD'!G45+'MKR SA TDI OTHER'!G45</f>
        <v>0</v>
      </c>
      <c r="H45" s="775">
        <f>'MKR SA TDI EUR'!H45+'MKR SA TDI ALL'!H45+'MKR SA TDI BGN'!H45+'MKR SA TDI CZK'!H45+'MKR SA TDI DKK'!H45+'MKR SA TDI EGP'!H45+'MKR SA TDI GBP'!H45+'MKR SA TDI HRK'!H45+'MKR SA TDI HUF'!H45+'MKR SA TDI ISK'!H45+'MKR SA TDI JPY'!H45+'MKR SA TDI MKD'!H45+'MKR SA TDI NOK'!H45+'MKR SA TDI PLN'!H45+'MKR SA TDI RON'!H45+'MKR SA TDI RUB'!H45+'MKR SA TDI RSD'!H45+'MKR SA TDI SEK'!H45+'MKR SA TDI CHF'!H45+'MKR SA TDI TRY'!H45+'MKR SA TDI UAH'!H45+'MKR SA TDI USD'!H45+'MKR SA TDI OTHER'!H45</f>
        <v>0</v>
      </c>
      <c r="I45" s="775">
        <f>'MKR SA TDI EUR'!I45+'MKR SA TDI ALL'!I45+'MKR SA TDI BGN'!I45+'MKR SA TDI CZK'!I45+'MKR SA TDI DKK'!I45+'MKR SA TDI EGP'!I45+'MKR SA TDI GBP'!I45+'MKR SA TDI HRK'!I45+'MKR SA TDI HUF'!I45+'MKR SA TDI ISK'!I45+'MKR SA TDI JPY'!I45+'MKR SA TDI MKD'!I45+'MKR SA TDI NOK'!I45+'MKR SA TDI PLN'!I45+'MKR SA TDI RON'!I45+'MKR SA TDI RUB'!I45+'MKR SA TDI RSD'!I45+'MKR SA TDI SEK'!I45+'MKR SA TDI CHF'!I45+'MKR SA TDI TRY'!I45+'MKR SA TDI UAH'!I45+'MKR SA TDI USD'!I45+'MKR SA TDI OTHER'!I45</f>
        <v>0</v>
      </c>
      <c r="J45" s="775">
        <f>'MKR SA TDI EUR'!J45+'MKR SA TDI ALL'!J45+'MKR SA TDI BGN'!J45+'MKR SA TDI CZK'!J45+'MKR SA TDI DKK'!J45+'MKR SA TDI EGP'!J45+'MKR SA TDI GBP'!J45+'MKR SA TDI HRK'!J45+'MKR SA TDI HUF'!J45+'MKR SA TDI ISK'!J45+'MKR SA TDI JPY'!J45+'MKR SA TDI MKD'!J45+'MKR SA TDI NOK'!J45+'MKR SA TDI PLN'!J45+'MKR SA TDI RON'!J45+'MKR SA TDI RUB'!J45+'MKR SA TDI RSD'!J45+'MKR SA TDI SEK'!J45+'MKR SA TDI CHF'!J45+'MKR SA TDI TRY'!J45+'MKR SA TDI UAH'!J45+'MKR SA TDI USD'!J45+'MKR SA TDI OTHER'!J45</f>
        <v>0</v>
      </c>
      <c r="K45" s="775">
        <f>'MKR SA TDI EUR'!Y45+'MKR SA TDI ALL'!Y45+'MKR SA TDI BGN'!Y45+'MKR SA TDI CZK'!Y45+'MKR SA TDI DKK'!Y45+'MKR SA TDI EGP'!Y45+'MKR SA TDI GBP'!Y45+'MKR SA TDI HRK'!Y45+'MKR SA TDI HUF'!Y45+'MKR SA TDI ISK'!Y45+'MKR SA TDI JPY'!Y45+'MKR SA TDI MKD'!Y45+'MKR SA TDI NOK'!Y45+'MKR SA TDI PLN'!Y45+'MKR SA TDI RON'!Y45+'MKR SA TDI RUB'!Y45+'MKR SA TDI RSD'!Y45+'MKR SA TDI SEK'!Y45+'MKR SA TDI CHF'!Y45+'MKR SA TDI TRY'!Y45+'MKR SA TDI UAH'!Y45+'MKR SA TDI USD'!Y45+'MKR SA TDI OTHER'!Y45</f>
        <v>0</v>
      </c>
      <c r="L45" s="775">
        <f>'MKR SA TDI EUR'!Z45+'MKR SA TDI ALL'!Z45+'MKR SA TDI BGN'!Z45+'MKR SA TDI CZK'!Z45+'MKR SA TDI DKK'!Z45+'MKR SA TDI EGP'!Z45+'MKR SA TDI GBP'!Z45+'MKR SA TDI HRK'!Z45+'MKR SA TDI HUF'!Z45+'MKR SA TDI ISK'!Z45+'MKR SA TDI JPY'!Z45+'MKR SA TDI MKD'!Z45+'MKR SA TDI NOK'!Z45+'MKR SA TDI PLN'!Z45+'MKR SA TDI RON'!Z45+'MKR SA TDI RUB'!Z45+'MKR SA TDI RSD'!Z45+'MKR SA TDI SEK'!Z45+'MKR SA TDI CHF'!Z45+'MKR SA TDI TRY'!Z45+'MKR SA TDI UAH'!Z45+'MKR SA TDI USD'!Z45+'MKR SA TDI OTHER'!Z45</f>
        <v>0</v>
      </c>
      <c r="M45" s="255"/>
      <c r="Y45" s="847"/>
      <c r="Z45" s="847"/>
    </row>
    <row r="46" spans="2:26" ht="24.95" customHeight="1">
      <c r="B46" s="258" t="s">
        <v>521</v>
      </c>
      <c r="C46" s="733" t="s">
        <v>522</v>
      </c>
      <c r="D46" s="725"/>
      <c r="E46" s="725"/>
      <c r="F46" s="728"/>
      <c r="G46" s="816">
        <f>'MKR SA TDI EUR'!G46+'MKR SA TDI ALL'!G46+'MKR SA TDI BGN'!G46+'MKR SA TDI CZK'!G46+'MKR SA TDI DKK'!G46+'MKR SA TDI EGP'!G46+'MKR SA TDI GBP'!G46+'MKR SA TDI HRK'!G46+'MKR SA TDI HUF'!G46+'MKR SA TDI ISK'!G46+'MKR SA TDI JPY'!G46+'MKR SA TDI MKD'!G46+'MKR SA TDI NOK'!G46+'MKR SA TDI PLN'!G46+'MKR SA TDI RON'!G46+'MKR SA TDI RUB'!G46+'MKR SA TDI RSD'!G46+'MKR SA TDI SEK'!G46+'MKR SA TDI CHF'!G46+'MKR SA TDI TRY'!G46+'MKR SA TDI UAH'!G46+'MKR SA TDI USD'!G46+'MKR SA TDI OTHER'!G46</f>
        <v>0</v>
      </c>
      <c r="H46" s="775">
        <f>'MKR SA TDI EUR'!H46+'MKR SA TDI ALL'!H46+'MKR SA TDI BGN'!H46+'MKR SA TDI CZK'!H46+'MKR SA TDI DKK'!H46+'MKR SA TDI EGP'!H46+'MKR SA TDI GBP'!H46+'MKR SA TDI HRK'!H46+'MKR SA TDI HUF'!H46+'MKR SA TDI ISK'!H46+'MKR SA TDI JPY'!H46+'MKR SA TDI MKD'!H46+'MKR SA TDI NOK'!H46+'MKR SA TDI PLN'!H46+'MKR SA TDI RON'!H46+'MKR SA TDI RUB'!H46+'MKR SA TDI RSD'!H46+'MKR SA TDI SEK'!H46+'MKR SA TDI CHF'!H46+'MKR SA TDI TRY'!H46+'MKR SA TDI UAH'!H46+'MKR SA TDI USD'!H46+'MKR SA TDI OTHER'!H46</f>
        <v>0</v>
      </c>
      <c r="I46" s="775">
        <f>'MKR SA TDI EUR'!I46+'MKR SA TDI ALL'!I46+'MKR SA TDI BGN'!I46+'MKR SA TDI CZK'!I46+'MKR SA TDI DKK'!I46+'MKR SA TDI EGP'!I46+'MKR SA TDI GBP'!I46+'MKR SA TDI HRK'!I46+'MKR SA TDI HUF'!I46+'MKR SA TDI ISK'!I46+'MKR SA TDI JPY'!I46+'MKR SA TDI MKD'!I46+'MKR SA TDI NOK'!I46+'MKR SA TDI PLN'!I46+'MKR SA TDI RON'!I46+'MKR SA TDI RUB'!I46+'MKR SA TDI RSD'!I46+'MKR SA TDI SEK'!I46+'MKR SA TDI CHF'!I46+'MKR SA TDI TRY'!I46+'MKR SA TDI UAH'!I46+'MKR SA TDI USD'!I46+'MKR SA TDI OTHER'!I46</f>
        <v>0</v>
      </c>
      <c r="J46" s="775">
        <f>'MKR SA TDI EUR'!J46+'MKR SA TDI ALL'!J46+'MKR SA TDI BGN'!J46+'MKR SA TDI CZK'!J46+'MKR SA TDI DKK'!J46+'MKR SA TDI EGP'!J46+'MKR SA TDI GBP'!J46+'MKR SA TDI HRK'!J46+'MKR SA TDI HUF'!J46+'MKR SA TDI ISK'!J46+'MKR SA TDI JPY'!J46+'MKR SA TDI MKD'!J46+'MKR SA TDI NOK'!J46+'MKR SA TDI PLN'!J46+'MKR SA TDI RON'!J46+'MKR SA TDI RUB'!J46+'MKR SA TDI RSD'!J46+'MKR SA TDI SEK'!J46+'MKR SA TDI CHF'!J46+'MKR SA TDI TRY'!J46+'MKR SA TDI UAH'!J46+'MKR SA TDI USD'!J46+'MKR SA TDI OTHER'!J46</f>
        <v>0</v>
      </c>
      <c r="K46" s="775">
        <f>'MKR SA TDI EUR'!Y46+'MKR SA TDI ALL'!Y46+'MKR SA TDI BGN'!Y46+'MKR SA TDI CZK'!Y46+'MKR SA TDI DKK'!Y46+'MKR SA TDI EGP'!Y46+'MKR SA TDI GBP'!Y46+'MKR SA TDI HRK'!Y46+'MKR SA TDI HUF'!Y46+'MKR SA TDI ISK'!Y46+'MKR SA TDI JPY'!Y46+'MKR SA TDI MKD'!Y46+'MKR SA TDI NOK'!Y46+'MKR SA TDI PLN'!Y46+'MKR SA TDI RON'!Y46+'MKR SA TDI RUB'!Y46+'MKR SA TDI RSD'!Y46+'MKR SA TDI SEK'!Y46+'MKR SA TDI CHF'!Y46+'MKR SA TDI TRY'!Y46+'MKR SA TDI UAH'!Y46+'MKR SA TDI USD'!Y46+'MKR SA TDI OTHER'!Y46</f>
        <v>0</v>
      </c>
      <c r="L46" s="775">
        <f>'MKR SA TDI EUR'!Z46+'MKR SA TDI ALL'!Z46+'MKR SA TDI BGN'!Z46+'MKR SA TDI CZK'!Z46+'MKR SA TDI DKK'!Z46+'MKR SA TDI EGP'!Z46+'MKR SA TDI GBP'!Z46+'MKR SA TDI HRK'!Z46+'MKR SA TDI HUF'!Z46+'MKR SA TDI ISK'!Z46+'MKR SA TDI JPY'!Z46+'MKR SA TDI MKD'!Z46+'MKR SA TDI NOK'!Z46+'MKR SA TDI PLN'!Z46+'MKR SA TDI RON'!Z46+'MKR SA TDI RUB'!Z46+'MKR SA TDI RSD'!Z46+'MKR SA TDI SEK'!Z46+'MKR SA TDI CHF'!Z46+'MKR SA TDI TRY'!Z46+'MKR SA TDI UAH'!Z46+'MKR SA TDI USD'!Z46+'MKR SA TDI OTHER'!Z46</f>
        <v>0</v>
      </c>
      <c r="M46" s="264"/>
      <c r="Y46" s="847"/>
      <c r="Z46" s="847"/>
    </row>
    <row r="47" spans="2:26" ht="24.95" customHeight="1">
      <c r="B47" s="258" t="s">
        <v>523</v>
      </c>
      <c r="C47" s="724" t="s">
        <v>524</v>
      </c>
      <c r="D47" s="734"/>
      <c r="E47" s="725"/>
      <c r="F47" s="726"/>
      <c r="G47" s="266"/>
      <c r="H47" s="267"/>
      <c r="I47" s="268"/>
      <c r="J47" s="268"/>
      <c r="K47" s="268"/>
      <c r="L47" s="1147">
        <f>'MKR SA SEC'!BB7</f>
        <v>0</v>
      </c>
      <c r="M47" s="264"/>
      <c r="Z47" s="847"/>
    </row>
    <row r="48" spans="2:26" ht="24.95" customHeight="1">
      <c r="B48" s="258" t="s">
        <v>38</v>
      </c>
      <c r="C48" s="724" t="s">
        <v>525</v>
      </c>
      <c r="D48" s="734"/>
      <c r="E48" s="725"/>
      <c r="F48" s="726"/>
      <c r="G48" s="266"/>
      <c r="H48" s="267"/>
      <c r="I48" s="268"/>
      <c r="J48" s="268"/>
      <c r="K48" s="268"/>
      <c r="L48" s="1147">
        <f>'MKR SA CTP'!AO7</f>
        <v>0</v>
      </c>
      <c r="M48" s="264"/>
      <c r="Z48" s="847"/>
    </row>
    <row r="49" spans="2:26" ht="24.95" customHeight="1">
      <c r="B49" s="258" t="s">
        <v>40</v>
      </c>
      <c r="C49" s="729" t="s">
        <v>526</v>
      </c>
      <c r="D49" s="734"/>
      <c r="E49" s="725"/>
      <c r="F49" s="735"/>
      <c r="G49" s="270"/>
      <c r="H49" s="271"/>
      <c r="I49" s="272"/>
      <c r="J49" s="272"/>
      <c r="K49" s="272"/>
      <c r="L49" s="775">
        <f>'MKR SA TDI EUR'!Z49+'MKR SA TDI ALL'!Z49+'MKR SA TDI BGN'!Z49+'MKR SA TDI CZK'!Z49+'MKR SA TDI DKK'!Z49+'MKR SA TDI EGP'!Z49+'MKR SA TDI GBP'!Z49+'MKR SA TDI HRK'!Z49+'MKR SA TDI HUF'!Z49+'MKR SA TDI ISK'!Z49+'MKR SA TDI JPY'!Z49+'MKR SA TDI MKD'!Z49+'MKR SA TDI NOK'!Z49+'MKR SA TDI PLN'!Z49+'MKR SA TDI RON'!Z49+'MKR SA TDI RUB'!Z49+'MKR SA TDI RSD'!Z49+'MKR SA TDI SEK'!Z49+'MKR SA TDI CHF'!Z49+'MKR SA TDI TRY'!Z49+'MKR SA TDI UAH'!Z49+'MKR SA TDI USD'!Z49+'MKR SA TDI OTHER'!Z49</f>
        <v>0</v>
      </c>
      <c r="M49" s="264"/>
      <c r="Z49" s="847"/>
    </row>
    <row r="50" spans="2:26" ht="24.95" customHeight="1">
      <c r="B50" s="258" t="s">
        <v>44</v>
      </c>
      <c r="C50" s="724" t="s">
        <v>527</v>
      </c>
      <c r="D50" s="734"/>
      <c r="E50" s="725"/>
      <c r="F50" s="735"/>
      <c r="G50" s="270"/>
      <c r="H50" s="271"/>
      <c r="I50" s="272"/>
      <c r="J50" s="272"/>
      <c r="K50" s="272"/>
      <c r="L50" s="775">
        <f>'MKR SA TDI EUR'!Z50+'MKR SA TDI ALL'!Z50+'MKR SA TDI BGN'!Z50+'MKR SA TDI CZK'!Z50+'MKR SA TDI DKK'!Z50+'MKR SA TDI EGP'!Z50+'MKR SA TDI GBP'!Z50+'MKR SA TDI HRK'!Z50+'MKR SA TDI HUF'!Z50+'MKR SA TDI ISK'!Z50+'MKR SA TDI JPY'!Z50+'MKR SA TDI MKD'!Z50+'MKR SA TDI NOK'!Z50+'MKR SA TDI PLN'!Z50+'MKR SA TDI RON'!Z50+'MKR SA TDI RUB'!Z50+'MKR SA TDI RSD'!Z50+'MKR SA TDI SEK'!Z50+'MKR SA TDI CHF'!Z50+'MKR SA TDI TRY'!Z50+'MKR SA TDI UAH'!Z50+'MKR SA TDI USD'!Z50+'MKR SA TDI OTHER'!Z50</f>
        <v>0</v>
      </c>
      <c r="M50" s="264"/>
      <c r="Z50" s="847"/>
    </row>
    <row r="51" spans="2:26" ht="24.95" customHeight="1">
      <c r="B51" s="258" t="s">
        <v>45</v>
      </c>
      <c r="C51" s="724" t="s">
        <v>528</v>
      </c>
      <c r="D51" s="734"/>
      <c r="E51" s="725"/>
      <c r="F51" s="735"/>
      <c r="G51" s="270"/>
      <c r="H51" s="271"/>
      <c r="I51" s="272"/>
      <c r="J51" s="272"/>
      <c r="K51" s="272"/>
      <c r="L51" s="775">
        <f>'MKR SA TDI EUR'!Z51+'MKR SA TDI ALL'!Z51+'MKR SA TDI BGN'!Z51+'MKR SA TDI CZK'!Z51+'MKR SA TDI DKK'!Z51+'MKR SA TDI EGP'!Z51+'MKR SA TDI GBP'!Z51+'MKR SA TDI HRK'!Z51+'MKR SA TDI HUF'!Z51+'MKR SA TDI ISK'!Z51+'MKR SA TDI JPY'!Z51+'MKR SA TDI MKD'!Z51+'MKR SA TDI NOK'!Z51+'MKR SA TDI PLN'!Z51+'MKR SA TDI RON'!Z51+'MKR SA TDI RUB'!Z51+'MKR SA TDI RSD'!Z51+'MKR SA TDI SEK'!Z51+'MKR SA TDI CHF'!Z51+'MKR SA TDI TRY'!Z51+'MKR SA TDI UAH'!Z51+'MKR SA TDI USD'!Z51+'MKR SA TDI OTHER'!Z51</f>
        <v>0</v>
      </c>
      <c r="M51" s="264"/>
      <c r="Z51" s="847"/>
    </row>
    <row r="52" spans="2:26" ht="24.95" customHeight="1">
      <c r="B52" s="258" t="s">
        <v>46</v>
      </c>
      <c r="C52" s="724" t="s">
        <v>529</v>
      </c>
      <c r="D52" s="734"/>
      <c r="E52" s="725"/>
      <c r="F52" s="735"/>
      <c r="G52" s="270"/>
      <c r="H52" s="271"/>
      <c r="I52" s="272"/>
      <c r="J52" s="272"/>
      <c r="K52" s="272"/>
      <c r="L52" s="775">
        <f>'MKR SA TDI EUR'!Z52+'MKR SA TDI ALL'!Z52+'MKR SA TDI BGN'!Z52+'MKR SA TDI CZK'!Z52+'MKR SA TDI DKK'!Z52+'MKR SA TDI EGP'!Z52+'MKR SA TDI GBP'!Z52+'MKR SA TDI HRK'!Z52+'MKR SA TDI HUF'!Z52+'MKR SA TDI ISK'!Z52+'MKR SA TDI JPY'!Z52+'MKR SA TDI MKD'!Z52+'MKR SA TDI NOK'!Z52+'MKR SA TDI PLN'!Z52+'MKR SA TDI RON'!Z52+'MKR SA TDI RUB'!Z52+'MKR SA TDI RSD'!Z52+'MKR SA TDI SEK'!Z52+'MKR SA TDI CHF'!Z52+'MKR SA TDI TRY'!Z52+'MKR SA TDI UAH'!Z52+'MKR SA TDI USD'!Z52+'MKR SA TDI OTHER'!Z52</f>
        <v>0</v>
      </c>
      <c r="M52" s="264"/>
      <c r="Z52" s="847"/>
    </row>
    <row r="53" spans="2:26" ht="24.95" customHeight="1">
      <c r="B53" s="761" t="s">
        <v>530</v>
      </c>
      <c r="C53" s="762" t="s">
        <v>531</v>
      </c>
      <c r="D53" s="763"/>
      <c r="E53" s="764"/>
      <c r="F53" s="765"/>
      <c r="G53" s="273"/>
      <c r="H53" s="274"/>
      <c r="I53" s="275"/>
      <c r="J53" s="275"/>
      <c r="K53" s="275"/>
      <c r="L53" s="775">
        <f>'MKR SA TDI EUR'!Z53+'MKR SA TDI ALL'!Z53+'MKR SA TDI BGN'!Z53+'MKR SA TDI CZK'!Z53+'MKR SA TDI DKK'!Z53+'MKR SA TDI EGP'!Z53+'MKR SA TDI GBP'!Z53+'MKR SA TDI HRK'!Z53+'MKR SA TDI HUF'!Z53+'MKR SA TDI ISK'!Z53+'MKR SA TDI JPY'!Z53+'MKR SA TDI MKD'!Z53+'MKR SA TDI NOK'!Z53+'MKR SA TDI PLN'!Z53+'MKR SA TDI RON'!Z53+'MKR SA TDI RUB'!Z53+'MKR SA TDI RSD'!Z53+'MKR SA TDI SEK'!Z53+'MKR SA TDI CHF'!Z53+'MKR SA TDI TRY'!Z53+'MKR SA TDI UAH'!Z53+'MKR SA TDI USD'!Z53+'MKR SA TDI OTHER'!Z53</f>
        <v>0</v>
      </c>
      <c r="M53" s="276"/>
      <c r="Z53" s="847"/>
    </row>
    <row r="54" spans="2:26" ht="24.95" customHeight="1" thickBot="1">
      <c r="B54" s="277" t="s">
        <v>47</v>
      </c>
      <c r="C54" s="736" t="s">
        <v>532</v>
      </c>
      <c r="D54" s="737"/>
      <c r="E54" s="737"/>
      <c r="F54" s="738"/>
      <c r="G54" s="281"/>
      <c r="H54" s="282"/>
      <c r="I54" s="283"/>
      <c r="J54" s="283"/>
      <c r="K54" s="283"/>
      <c r="L54" s="776">
        <f>'MKR SA TDI EUR'!Z54+'MKR SA TDI ALL'!Z54+'MKR SA TDI BGN'!Z54+'MKR SA TDI CZK'!Z54+'MKR SA TDI DKK'!Z54+'MKR SA TDI EGP'!Z54+'MKR SA TDI GBP'!Z54+'MKR SA TDI HRK'!Z54+'MKR SA TDI HUF'!Z54+'MKR SA TDI ISK'!Z54+'MKR SA TDI JPY'!Z54+'MKR SA TDI MKD'!Z54+'MKR SA TDI NOK'!Z54+'MKR SA TDI PLN'!Z54+'MKR SA TDI RON'!Z54+'MKR SA TDI RUB'!Z54+'MKR SA TDI RSD'!Z54+'MKR SA TDI SEK'!Z54+'MKR SA TDI CHF'!Z54+'MKR SA TDI TRY'!Z54+'MKR SA TDI UAH'!Z54+'MKR SA TDI USD'!Z54+'MKR SA TDI OTHER'!Z54</f>
        <v>0</v>
      </c>
      <c r="M54" s="1146"/>
      <c r="Z54" s="847"/>
    </row>
    <row r="55" spans="2:26" ht="15">
      <c r="B55" s="284"/>
      <c r="C55" s="285"/>
      <c r="D55" s="285"/>
      <c r="E55" s="285"/>
      <c r="F55" s="285"/>
      <c r="G55" s="286"/>
      <c r="H55" s="286"/>
      <c r="I55" s="286"/>
      <c r="J55" s="286"/>
      <c r="K55" s="286"/>
      <c r="L55" s="285"/>
      <c r="M55" s="285"/>
    </row>
  </sheetData>
  <sheetProtection algorithmName="SHA-512" hashValue="5vg9ClebWN5n2sLIUSGorTkBMeNTtyztnjXObZoNFi0tZlLPdigAXKg5F2Zr6IA0xcdu5OuUade8d3xrwYTyPQ==" saltValue="/D5U4+iL/6chJu3GfyFJ6Q==" spinCount="100000" sheet="1" objects="1" scenarios="1"/>
  <mergeCells count="9">
    <mergeCell ref="C12:F12"/>
    <mergeCell ref="C13:F13"/>
    <mergeCell ref="B2:M2"/>
    <mergeCell ref="G6:K6"/>
    <mergeCell ref="L6:L8"/>
    <mergeCell ref="M6:M8"/>
    <mergeCell ref="G7:H7"/>
    <mergeCell ref="I7:J7"/>
    <mergeCell ref="K7:K8"/>
  </mergeCells>
  <printOptions horizontalCentered="1" verticalCentered="1"/>
  <pageMargins left="0" right="0" top="0" bottom="0" header="0" footer="0"/>
  <pageSetup paperSize="9" scale="42" fitToWidth="0" fitToHeight="0" orientation="landscape" cellComments="asDisplayed" r:id="rId1"/>
  <headerFooter scaleWithDoc="0" alignWithMargins="0">
    <oddHeader>&amp;CEN
ANNEX I</oddHeader>
    <oddFooter>Page &amp;P</oddFooter>
  </headerFooter>
  <rowBreaks count="1" manualBreakCount="1">
    <brk id="3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4" tint="0.59999389629810485"/>
    <pageSetUpPr fitToPage="1"/>
  </sheetPr>
  <dimension ref="B1:AA55"/>
  <sheetViews>
    <sheetView showGridLines="0" zoomScale="40" zoomScaleNormal="40" zoomScaleSheetLayoutView="25" workbookViewId="0">
      <selection activeCell="H10" sqref="H10"/>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812</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396" t="s">
        <v>765</v>
      </c>
      <c r="M7" s="1397"/>
      <c r="N7" s="1392" t="s">
        <v>766</v>
      </c>
      <c r="O7" s="1396" t="s">
        <v>767</v>
      </c>
      <c r="P7" s="1397"/>
      <c r="Q7" s="1396" t="s">
        <v>768</v>
      </c>
      <c r="R7" s="1397"/>
      <c r="S7" s="1400" t="s">
        <v>769</v>
      </c>
      <c r="T7" s="1396" t="s">
        <v>770</v>
      </c>
      <c r="U7" s="1397"/>
      <c r="V7" s="1391" t="s">
        <v>771</v>
      </c>
      <c r="W7" s="1389"/>
      <c r="X7" s="1390"/>
      <c r="Y7" s="1392" t="s">
        <v>481</v>
      </c>
      <c r="Z7" s="1385"/>
      <c r="AA7" s="1388"/>
    </row>
    <row r="8" spans="2:27" ht="49.5" customHeight="1">
      <c r="B8" s="233"/>
      <c r="C8" s="234"/>
      <c r="D8" s="234"/>
      <c r="E8" s="234"/>
      <c r="F8" s="235"/>
      <c r="G8" s="236" t="s">
        <v>482</v>
      </c>
      <c r="H8" s="237"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242"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1012"/>
      <c r="Z10" s="1013">
        <f>Z11+Z37+Z49</f>
        <v>0</v>
      </c>
      <c r="AA10" s="1014">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1015"/>
      <c r="Z11" s="1013">
        <f>Z33+Z14</f>
        <v>0</v>
      </c>
      <c r="AA11" s="1016"/>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1015"/>
      <c r="Z12" s="1017"/>
      <c r="AA12" s="1018"/>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1015"/>
      <c r="Z13" s="1017"/>
      <c r="AA13" s="1018"/>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013">
        <f>SUM(N16:N19)+SUM(N21:N23)+SUM(N25:N32)+S15+S20+S24+V14+W14+X14+ABS(T14-U14)</f>
        <v>0</v>
      </c>
      <c r="Z14" s="1013">
        <f>((SUM(N16:N19)+SUM(N21:N23)+SUM(N25:N32))*10%)+(S15*40%)+(S20*30%)+(S24*30%)+((V14+W14)*40%)+(X14*150%)+(ABS(T14-U14)*100%)</f>
        <v>0</v>
      </c>
      <c r="AA14" s="1016"/>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766" t="s">
        <v>531</v>
      </c>
      <c r="D53" s="767"/>
      <c r="E53" s="768"/>
      <c r="F53" s="603"/>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hMF76fd60Y37WcYx1qJqXw21ojQsrXP3oILxf5TeIiTpBWbHL3+61v/CJ1RgBehvSZ62Ho+ej35RzWTPcbYqDw==" saltValue="BHvBb77E4YkMIfRWoARH3g==" spinCount="100000" sheet="1" objects="1" scenarios="1"/>
  <mergeCells count="17">
    <mergeCell ref="C13:F13"/>
    <mergeCell ref="Q7:R8"/>
    <mergeCell ref="S7:S8"/>
    <mergeCell ref="T7:U8"/>
    <mergeCell ref="V7:X7"/>
    <mergeCell ref="Y7:Y8"/>
    <mergeCell ref="C12:F12"/>
    <mergeCell ref="B2:AA2"/>
    <mergeCell ref="G6:Y6"/>
    <mergeCell ref="Z6:Z8"/>
    <mergeCell ref="AA6:AA8"/>
    <mergeCell ref="G7:H7"/>
    <mergeCell ref="I7:J7"/>
    <mergeCell ref="K7:K8"/>
    <mergeCell ref="L7:M8"/>
    <mergeCell ref="N7:N8"/>
    <mergeCell ref="O7:P8"/>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tabColor theme="4" tint="0.59999389629810485"/>
    <pageSetUpPr fitToPage="1"/>
  </sheetPr>
  <dimension ref="B1:AA55"/>
  <sheetViews>
    <sheetView showGridLines="0" zoomScale="40" zoomScaleNormal="40" zoomScaleSheetLayoutView="25" workbookViewId="0">
      <selection activeCell="G7" sqref="G7:H7"/>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991</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396" t="s">
        <v>765</v>
      </c>
      <c r="M7" s="1397"/>
      <c r="N7" s="1392" t="s">
        <v>766</v>
      </c>
      <c r="O7" s="1396" t="s">
        <v>767</v>
      </c>
      <c r="P7" s="1397"/>
      <c r="Q7" s="1396" t="s">
        <v>768</v>
      </c>
      <c r="R7" s="1397"/>
      <c r="S7" s="1400" t="s">
        <v>769</v>
      </c>
      <c r="T7" s="1396" t="s">
        <v>770</v>
      </c>
      <c r="U7" s="1397"/>
      <c r="V7" s="1391" t="s">
        <v>771</v>
      </c>
      <c r="W7" s="1389"/>
      <c r="X7" s="1390"/>
      <c r="Y7" s="1392" t="s">
        <v>481</v>
      </c>
      <c r="Z7" s="1385"/>
      <c r="AA7" s="1388"/>
    </row>
    <row r="8" spans="2:27" ht="49.5" customHeight="1">
      <c r="B8" s="233"/>
      <c r="C8" s="234"/>
      <c r="D8" s="234"/>
      <c r="E8" s="234"/>
      <c r="F8" s="235"/>
      <c r="G8" s="236" t="s">
        <v>482</v>
      </c>
      <c r="H8" s="237"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242"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766"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IjCABBQ3tkJeyexintVwPGG7jvjyZhv7dzNr2uYfWWYAJerAClBtslHpRyuQICYNBuTS3k8zVwK6WtUen7NGZQ==" saltValue="Su4YaD9oCYH4deLudSmoHw=="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3">
    <tabColor theme="4" tint="0.59999389629810485"/>
    <pageSetUpPr fitToPage="1"/>
  </sheetPr>
  <dimension ref="B1:AA55"/>
  <sheetViews>
    <sheetView showGridLines="0" zoomScale="40" zoomScaleNormal="40" zoomScaleSheetLayoutView="25" workbookViewId="0">
      <selection activeCell="S62" sqref="S62"/>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992</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ji07vYrnwB9LC9KLExMnEOGiVhegzNV8Icii6Y+O9KuHCZUafSj5A6G63Ef2wbRAdX0VL3jaXC0+XaW+nC+JVQ==" saltValue="tB95G5gF+i3zua/MXWhxZw=="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4">
    <tabColor theme="4" tint="0.59999389629810485"/>
    <pageSetUpPr fitToPage="1"/>
  </sheetPr>
  <dimension ref="B1:AA55"/>
  <sheetViews>
    <sheetView showGridLines="0" zoomScale="40" zoomScaleNormal="40" zoomScaleSheetLayoutView="25" workbookViewId="0">
      <selection activeCell="M22" sqref="M22"/>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993</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Z0zNMynpDqfi5xQD8lGNwWMGHJ3vm2Ps2xz3bJpeXyH8MzP0dD6KRt/9QJdTj5C3YgGr8DS9qStpjl8Yy9dB5Q==" saltValue="d0o08hgEoIw5q1tXt4s1b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59999389629810485"/>
  </sheetPr>
  <dimension ref="A1:H64"/>
  <sheetViews>
    <sheetView showGridLines="0" zoomScaleNormal="100" workbookViewId="0"/>
  </sheetViews>
  <sheetFormatPr defaultColWidth="9.25" defaultRowHeight="14.25"/>
  <cols>
    <col min="1" max="1" width="4" style="17" customWidth="1"/>
    <col min="2" max="3" width="10.75" style="17" customWidth="1"/>
    <col min="4" max="4" width="94.25" style="17" bestFit="1" customWidth="1"/>
    <col min="5" max="6" width="15.625" style="9" customWidth="1"/>
    <col min="7" max="16384" width="9.25" style="17"/>
  </cols>
  <sheetData>
    <row r="1" spans="1:8">
      <c r="A1" s="611"/>
      <c r="B1" s="611"/>
      <c r="C1" s="611"/>
      <c r="D1" s="611"/>
      <c r="E1" s="687"/>
    </row>
    <row r="2" spans="1:8">
      <c r="A2" s="612"/>
      <c r="B2" s="613" t="s">
        <v>885</v>
      </c>
      <c r="C2" s="612"/>
      <c r="D2" s="612"/>
      <c r="E2" s="688"/>
      <c r="F2" s="689"/>
      <c r="G2" s="85"/>
      <c r="H2" s="85"/>
    </row>
    <row r="3" spans="1:8">
      <c r="A3" s="611"/>
      <c r="B3" s="611"/>
      <c r="C3" s="611"/>
      <c r="D3" s="611"/>
      <c r="E3" s="687"/>
      <c r="F3" s="17"/>
    </row>
    <row r="5" spans="1:8">
      <c r="B5" s="1240" t="s">
        <v>56</v>
      </c>
      <c r="C5" s="1240"/>
      <c r="D5" s="1240"/>
      <c r="E5" s="1240"/>
      <c r="F5" s="1240"/>
    </row>
    <row r="6" spans="1:8" ht="28.5">
      <c r="B6" s="614" t="s">
        <v>51</v>
      </c>
      <c r="C6" s="614" t="s">
        <v>52</v>
      </c>
      <c r="D6" s="615" t="s">
        <v>53</v>
      </c>
      <c r="E6" s="614" t="s">
        <v>54</v>
      </c>
      <c r="F6" s="631" t="s">
        <v>860</v>
      </c>
    </row>
    <row r="7" spans="1:8">
      <c r="B7" s="616"/>
      <c r="C7" s="616"/>
      <c r="D7" s="617" t="s">
        <v>71</v>
      </c>
      <c r="E7" s="690"/>
      <c r="F7" s="685"/>
    </row>
    <row r="8" spans="1:8">
      <c r="B8" s="618">
        <v>1</v>
      </c>
      <c r="C8" s="618" t="s">
        <v>57</v>
      </c>
      <c r="D8" s="619" t="s">
        <v>174</v>
      </c>
      <c r="E8" s="625" t="s">
        <v>63</v>
      </c>
      <c r="F8" s="692" t="s">
        <v>63</v>
      </c>
    </row>
    <row r="9" spans="1:8">
      <c r="B9" s="620">
        <v>2.1</v>
      </c>
      <c r="C9" s="620" t="s">
        <v>203</v>
      </c>
      <c r="D9" s="621" t="s">
        <v>175</v>
      </c>
      <c r="E9" s="625" t="s">
        <v>205</v>
      </c>
      <c r="F9" s="1241" t="s">
        <v>861</v>
      </c>
    </row>
    <row r="10" spans="1:8">
      <c r="B10" s="620">
        <v>2.2000000000000002</v>
      </c>
      <c r="C10" s="620" t="s">
        <v>272</v>
      </c>
      <c r="D10" s="621" t="s">
        <v>204</v>
      </c>
      <c r="E10" s="625" t="s">
        <v>338</v>
      </c>
      <c r="F10" s="1241"/>
    </row>
    <row r="11" spans="1:8">
      <c r="B11" s="620">
        <v>3</v>
      </c>
      <c r="C11" s="620" t="s">
        <v>58</v>
      </c>
      <c r="D11" s="621" t="s">
        <v>176</v>
      </c>
      <c r="E11" s="625" t="s">
        <v>64</v>
      </c>
      <c r="F11" s="692" t="s">
        <v>64</v>
      </c>
    </row>
    <row r="12" spans="1:8">
      <c r="B12" s="622">
        <v>4</v>
      </c>
      <c r="C12" s="622" t="s">
        <v>59</v>
      </c>
      <c r="D12" s="623" t="s">
        <v>310</v>
      </c>
      <c r="E12" s="625" t="s">
        <v>65</v>
      </c>
      <c r="F12" s="692" t="s">
        <v>65</v>
      </c>
    </row>
    <row r="13" spans="1:8">
      <c r="B13" s="616"/>
      <c r="C13" s="616"/>
      <c r="D13" s="617" t="s">
        <v>120</v>
      </c>
      <c r="E13" s="690"/>
      <c r="F13" s="686"/>
    </row>
    <row r="14" spans="1:8" ht="42.75">
      <c r="B14" s="620">
        <v>5</v>
      </c>
      <c r="C14" s="620" t="s">
        <v>61</v>
      </c>
      <c r="D14" s="621" t="s">
        <v>172</v>
      </c>
      <c r="E14" s="625" t="s">
        <v>66</v>
      </c>
      <c r="F14" s="696" t="s">
        <v>948</v>
      </c>
    </row>
    <row r="15" spans="1:8">
      <c r="B15" s="616"/>
      <c r="C15" s="616"/>
      <c r="D15" s="624" t="s">
        <v>271</v>
      </c>
      <c r="E15" s="690"/>
      <c r="F15" s="685"/>
    </row>
    <row r="16" spans="1:8">
      <c r="B16" s="622">
        <v>6.1</v>
      </c>
      <c r="C16" s="622" t="s">
        <v>177</v>
      </c>
      <c r="D16" s="623" t="s">
        <v>165</v>
      </c>
      <c r="E16" s="625" t="s">
        <v>184</v>
      </c>
      <c r="F16" s="1242" t="s">
        <v>949</v>
      </c>
    </row>
    <row r="17" spans="2:6">
      <c r="B17" s="622">
        <v>6.2</v>
      </c>
      <c r="C17" s="622" t="s">
        <v>178</v>
      </c>
      <c r="D17" s="623" t="s">
        <v>209</v>
      </c>
      <c r="E17" s="625" t="s">
        <v>185</v>
      </c>
      <c r="F17" s="1242"/>
    </row>
    <row r="18" spans="2:6">
      <c r="B18" s="622">
        <v>6.3</v>
      </c>
      <c r="C18" s="625" t="s">
        <v>179</v>
      </c>
      <c r="D18" s="623" t="s">
        <v>166</v>
      </c>
      <c r="E18" s="625" t="s">
        <v>186</v>
      </c>
      <c r="F18" s="1242"/>
    </row>
    <row r="19" spans="2:6">
      <c r="B19" s="622">
        <v>6.4</v>
      </c>
      <c r="C19" s="625" t="s">
        <v>180</v>
      </c>
      <c r="D19" s="623" t="s">
        <v>210</v>
      </c>
      <c r="E19" s="625" t="s">
        <v>187</v>
      </c>
      <c r="F19" s="1242"/>
    </row>
    <row r="20" spans="2:6">
      <c r="B20" s="622">
        <v>6.5</v>
      </c>
      <c r="C20" s="625" t="s">
        <v>181</v>
      </c>
      <c r="D20" s="626" t="s">
        <v>167</v>
      </c>
      <c r="E20" s="625" t="s">
        <v>188</v>
      </c>
      <c r="F20" s="1242"/>
    </row>
    <row r="21" spans="2:6">
      <c r="B21" s="622">
        <v>6.6</v>
      </c>
      <c r="C21" s="625" t="s">
        <v>182</v>
      </c>
      <c r="D21" s="623" t="s">
        <v>211</v>
      </c>
      <c r="E21" s="625" t="s">
        <v>189</v>
      </c>
      <c r="F21" s="1242"/>
    </row>
    <row r="22" spans="2:6">
      <c r="B22" s="622">
        <v>6.7</v>
      </c>
      <c r="C22" s="625" t="s">
        <v>183</v>
      </c>
      <c r="D22" s="626" t="s">
        <v>168</v>
      </c>
      <c r="E22" s="625" t="s">
        <v>190</v>
      </c>
      <c r="F22" s="1242"/>
    </row>
    <row r="23" spans="2:6">
      <c r="B23" s="622">
        <v>6.8</v>
      </c>
      <c r="C23" s="625" t="s">
        <v>216</v>
      </c>
      <c r="D23" s="623" t="s">
        <v>212</v>
      </c>
      <c r="E23" s="625" t="s">
        <v>222</v>
      </c>
      <c r="F23" s="1242"/>
    </row>
    <row r="24" spans="2:6">
      <c r="B24" s="622">
        <v>6.9</v>
      </c>
      <c r="C24" s="625" t="s">
        <v>217</v>
      </c>
      <c r="D24" s="626" t="s">
        <v>169</v>
      </c>
      <c r="E24" s="625" t="s">
        <v>223</v>
      </c>
      <c r="F24" s="1242"/>
    </row>
    <row r="25" spans="2:6">
      <c r="B25" s="622">
        <v>6.1</v>
      </c>
      <c r="C25" s="625" t="s">
        <v>218</v>
      </c>
      <c r="D25" s="626" t="s">
        <v>170</v>
      </c>
      <c r="E25" s="625" t="s">
        <v>224</v>
      </c>
      <c r="F25" s="1242"/>
    </row>
    <row r="26" spans="2:6">
      <c r="B26" s="622">
        <v>6.11</v>
      </c>
      <c r="C26" s="625" t="s">
        <v>219</v>
      </c>
      <c r="D26" s="626" t="s">
        <v>171</v>
      </c>
      <c r="E26" s="625" t="s">
        <v>225</v>
      </c>
      <c r="F26" s="1242"/>
    </row>
    <row r="27" spans="2:6">
      <c r="B27" s="622">
        <v>6.12</v>
      </c>
      <c r="C27" s="625" t="s">
        <v>220</v>
      </c>
      <c r="D27" s="627" t="s">
        <v>228</v>
      </c>
      <c r="E27" s="625" t="s">
        <v>226</v>
      </c>
      <c r="F27" s="1242"/>
    </row>
    <row r="28" spans="2:6">
      <c r="B28" s="622">
        <v>6.13</v>
      </c>
      <c r="C28" s="625" t="s">
        <v>221</v>
      </c>
      <c r="D28" s="623" t="s">
        <v>215</v>
      </c>
      <c r="E28" s="625" t="s">
        <v>227</v>
      </c>
      <c r="F28" s="1242"/>
    </row>
    <row r="29" spans="2:6">
      <c r="B29" s="616"/>
      <c r="C29" s="616"/>
      <c r="D29" s="617" t="s">
        <v>70</v>
      </c>
      <c r="E29" s="690"/>
      <c r="F29" s="685"/>
    </row>
    <row r="30" spans="2:6" ht="28.5">
      <c r="B30" s="620">
        <v>7</v>
      </c>
      <c r="C30" s="620" t="s">
        <v>60</v>
      </c>
      <c r="D30" s="621" t="s">
        <v>274</v>
      </c>
      <c r="E30" s="625" t="s">
        <v>67</v>
      </c>
      <c r="F30" s="696" t="s">
        <v>950</v>
      </c>
    </row>
    <row r="31" spans="2:6">
      <c r="B31" s="628">
        <v>8.1</v>
      </c>
      <c r="C31" s="620" t="s">
        <v>280</v>
      </c>
      <c r="D31" s="621" t="s">
        <v>279</v>
      </c>
      <c r="E31" s="625" t="s">
        <v>291</v>
      </c>
      <c r="F31" s="1241" t="s">
        <v>951</v>
      </c>
    </row>
    <row r="32" spans="2:6">
      <c r="B32" s="628">
        <v>8.1999999999999993</v>
      </c>
      <c r="C32" s="620" t="s">
        <v>282</v>
      </c>
      <c r="D32" s="621" t="s">
        <v>281</v>
      </c>
      <c r="E32" s="625" t="s">
        <v>292</v>
      </c>
      <c r="F32" s="1241"/>
    </row>
    <row r="33" spans="2:6">
      <c r="B33" s="628">
        <v>8.3000000000000007</v>
      </c>
      <c r="C33" s="620" t="s">
        <v>283</v>
      </c>
      <c r="D33" s="621" t="s">
        <v>287</v>
      </c>
      <c r="E33" s="625" t="s">
        <v>293</v>
      </c>
      <c r="F33" s="1241"/>
    </row>
    <row r="34" spans="2:6">
      <c r="B34" s="628">
        <v>8.4</v>
      </c>
      <c r="C34" s="620" t="s">
        <v>284</v>
      </c>
      <c r="D34" s="621" t="s">
        <v>288</v>
      </c>
      <c r="E34" s="625" t="s">
        <v>294</v>
      </c>
      <c r="F34" s="1241"/>
    </row>
    <row r="35" spans="2:6">
      <c r="B35" s="628">
        <v>8.5</v>
      </c>
      <c r="C35" s="620" t="s">
        <v>285</v>
      </c>
      <c r="D35" s="621" t="s">
        <v>289</v>
      </c>
      <c r="E35" s="625" t="s">
        <v>295</v>
      </c>
      <c r="F35" s="1241"/>
    </row>
    <row r="36" spans="2:6">
      <c r="B36" s="628">
        <v>8.6</v>
      </c>
      <c r="C36" s="620" t="s">
        <v>286</v>
      </c>
      <c r="D36" s="621" t="s">
        <v>290</v>
      </c>
      <c r="E36" s="625" t="s">
        <v>296</v>
      </c>
      <c r="F36" s="1241"/>
    </row>
    <row r="37" spans="2:6">
      <c r="B37" s="616"/>
      <c r="C37" s="616"/>
      <c r="D37" s="617" t="s">
        <v>69</v>
      </c>
      <c r="E37" s="690"/>
      <c r="F37" s="685"/>
    </row>
    <row r="38" spans="2:6">
      <c r="B38" s="629">
        <v>9</v>
      </c>
      <c r="C38" s="629" t="s">
        <v>62</v>
      </c>
      <c r="D38" s="630" t="s">
        <v>173</v>
      </c>
      <c r="E38" s="691" t="s">
        <v>68</v>
      </c>
      <c r="F38" s="694" t="s">
        <v>952</v>
      </c>
    </row>
    <row r="40" spans="2:6">
      <c r="B40" s="616"/>
      <c r="C40" s="616"/>
      <c r="D40" s="617" t="s">
        <v>862</v>
      </c>
      <c r="E40" s="690"/>
      <c r="F40" s="685" t="s">
        <v>865</v>
      </c>
    </row>
    <row r="41" spans="2:6">
      <c r="B41" s="629"/>
      <c r="C41" s="629" t="s">
        <v>863</v>
      </c>
      <c r="D41" s="630" t="s">
        <v>864</v>
      </c>
      <c r="E41" s="691" t="s">
        <v>865</v>
      </c>
      <c r="F41" s="692" t="s">
        <v>865</v>
      </c>
    </row>
    <row r="42" spans="2:6">
      <c r="B42" s="616"/>
      <c r="C42" s="616"/>
      <c r="D42" s="617" t="s">
        <v>866</v>
      </c>
      <c r="E42" s="690"/>
      <c r="F42" s="685" t="s">
        <v>920</v>
      </c>
    </row>
    <row r="43" spans="2:6">
      <c r="B43" s="629"/>
      <c r="C43" s="629" t="s">
        <v>867</v>
      </c>
      <c r="D43" s="630" t="s">
        <v>878</v>
      </c>
      <c r="E43" s="691" t="s">
        <v>879</v>
      </c>
      <c r="F43" s="692" t="s">
        <v>879</v>
      </c>
    </row>
    <row r="44" spans="2:6">
      <c r="B44" s="629"/>
      <c r="C44" s="629" t="s">
        <v>868</v>
      </c>
      <c r="D44" s="630" t="s">
        <v>873</v>
      </c>
      <c r="E44" s="691" t="s">
        <v>880</v>
      </c>
      <c r="F44" s="692" t="s">
        <v>880</v>
      </c>
    </row>
    <row r="45" spans="2:6">
      <c r="B45" s="629"/>
      <c r="C45" s="629" t="s">
        <v>869</v>
      </c>
      <c r="D45" s="630" t="s">
        <v>874</v>
      </c>
      <c r="E45" s="691" t="s">
        <v>881</v>
      </c>
      <c r="F45" s="692" t="s">
        <v>881</v>
      </c>
    </row>
    <row r="46" spans="2:6">
      <c r="B46" s="629"/>
      <c r="C46" s="629" t="s">
        <v>870</v>
      </c>
      <c r="D46" s="630" t="s">
        <v>875</v>
      </c>
      <c r="E46" s="691" t="s">
        <v>882</v>
      </c>
      <c r="F46" s="692" t="s">
        <v>882</v>
      </c>
    </row>
    <row r="47" spans="2:6">
      <c r="B47" s="629"/>
      <c r="C47" s="629" t="s">
        <v>871</v>
      </c>
      <c r="D47" s="630" t="s">
        <v>876</v>
      </c>
      <c r="E47" s="691" t="s">
        <v>883</v>
      </c>
      <c r="F47" s="692" t="s">
        <v>883</v>
      </c>
    </row>
    <row r="48" spans="2:6">
      <c r="B48" s="629"/>
      <c r="C48" s="629" t="s">
        <v>872</v>
      </c>
      <c r="D48" s="630" t="s">
        <v>877</v>
      </c>
      <c r="E48" s="691" t="s">
        <v>884</v>
      </c>
      <c r="F48" s="692" t="s">
        <v>884</v>
      </c>
    </row>
    <row r="49" spans="2:6">
      <c r="B49" s="616"/>
      <c r="C49" s="616"/>
      <c r="D49" s="617" t="s">
        <v>886</v>
      </c>
      <c r="E49" s="690"/>
      <c r="F49" s="685" t="s">
        <v>888</v>
      </c>
    </row>
    <row r="50" spans="2:6">
      <c r="B50" s="629"/>
      <c r="C50" s="629" t="s">
        <v>887</v>
      </c>
      <c r="D50" s="630" t="s">
        <v>886</v>
      </c>
      <c r="E50" s="691" t="s">
        <v>888</v>
      </c>
      <c r="F50" s="692" t="s">
        <v>888</v>
      </c>
    </row>
    <row r="51" spans="2:6">
      <c r="B51" s="616"/>
      <c r="C51" s="616"/>
      <c r="D51" s="617" t="s">
        <v>889</v>
      </c>
      <c r="E51" s="690"/>
      <c r="F51" s="685" t="s">
        <v>891</v>
      </c>
    </row>
    <row r="52" spans="2:6">
      <c r="B52" s="629"/>
      <c r="C52" s="629" t="s">
        <v>890</v>
      </c>
      <c r="D52" s="630" t="s">
        <v>892</v>
      </c>
      <c r="E52" s="691"/>
      <c r="F52" s="693" t="s">
        <v>891</v>
      </c>
    </row>
    <row r="56" spans="2:6" ht="15">
      <c r="C56" s="1237" t="s">
        <v>922</v>
      </c>
      <c r="D56" s="1238"/>
      <c r="E56" s="1239"/>
    </row>
    <row r="57" spans="2:6" ht="25.5">
      <c r="C57" s="675" t="s">
        <v>923</v>
      </c>
      <c r="D57" s="675" t="s">
        <v>914</v>
      </c>
      <c r="E57" s="871" t="s">
        <v>915</v>
      </c>
    </row>
    <row r="58" spans="2:6">
      <c r="C58" s="677"/>
      <c r="D58" s="676" t="s">
        <v>911</v>
      </c>
      <c r="E58" s="872" t="s">
        <v>912</v>
      </c>
    </row>
    <row r="59" spans="2:6">
      <c r="C59" s="678"/>
      <c r="D59" s="676" t="s">
        <v>984</v>
      </c>
      <c r="E59" s="872" t="s">
        <v>912</v>
      </c>
    </row>
    <row r="60" spans="2:6">
      <c r="C60" s="679"/>
      <c r="D60" s="676" t="s">
        <v>942</v>
      </c>
      <c r="E60" s="872" t="s">
        <v>912</v>
      </c>
    </row>
    <row r="61" spans="2:6">
      <c r="C61" s="680"/>
      <c r="D61" s="676" t="s">
        <v>919</v>
      </c>
      <c r="E61" s="872" t="s">
        <v>912</v>
      </c>
    </row>
    <row r="62" spans="2:6" ht="15">
      <c r="C62" s="893"/>
      <c r="D62" s="676" t="s">
        <v>918</v>
      </c>
      <c r="E62" s="872" t="s">
        <v>912</v>
      </c>
    </row>
    <row r="63" spans="2:6">
      <c r="C63" s="914"/>
      <c r="D63" s="681" t="s">
        <v>916</v>
      </c>
      <c r="E63" s="872" t="s">
        <v>913</v>
      </c>
    </row>
    <row r="64" spans="2:6">
      <c r="C64" s="676"/>
      <c r="D64" s="676" t="s">
        <v>917</v>
      </c>
      <c r="E64" s="872" t="s">
        <v>913</v>
      </c>
    </row>
  </sheetData>
  <sheetProtection algorithmName="SHA-512" hashValue="9Udr1ww2s3R+EHZwgb/T+/RWfyzm/DR5lNC9bM2CV9y4ENTe3OiqBCOQP2yAY9payqDDumQdp7DIThz/ct5/9w==" saltValue="gLQ50pl7GTAuQi68DBsvlA==" spinCount="100000" sheet="1" objects="1" scenarios="1"/>
  <mergeCells count="5">
    <mergeCell ref="C56:E56"/>
    <mergeCell ref="B5:F5"/>
    <mergeCell ref="F9:F10"/>
    <mergeCell ref="F16:F28"/>
    <mergeCell ref="F31:F36"/>
  </mergeCell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5">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994</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cYxT8x+ZCRXiPqxX24N/iwBOaXFqJwO0aitlBJNu6ksfzxLXVxH91QzsqIwBv7OFgXD2CRyZQwsb1ECyHItDVw==" saltValue="NbJN346wtZRmKRotTvdAm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6">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995</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MSRYDpdivEmughOzpoNiZhWN4y5rpeL1ok/RnQVRWF+sAyvHWuxwmzEvz8r7FJnOPfdBdWllLFq8R8S2e78Ilg==" saltValue="kUUV2441h/liJLjuYf6a+w=="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815</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fDWIIgVl5VtxaQcALyJXireCoxYesXuG05WEwi329ny00+LpLNk6d/eoo2dXXeTSP3Ar5QMvHAjggXByh9GHVA==" saltValue="d0E3vY4DIw4rMvPH3Mio1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996</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E/GcIoUuhy0EZU6qCjKRsoWbv321J9wkUlWfr5KG2IJfAXshZI49SuEZ03gUH1YN0gWVby4yIwtExF+zf0UX0A==" saltValue="ND/FolQCoyNBKskHQ7PBq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8">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997</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E0G8WmCe9vtQMuasF/sE2OKRMvW426JB60mOT+uqKrWbFf9lLbWDe8YoQZwoqqht04O1jp9ed80GdipVBO1aew==" saltValue="zlXkavQAHeuvM2HLk3boU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9">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998</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XWL/cC4qLyt3IpDM1LK0+L9P9LoABGJ5HNjY2QEshuO00BtnzLbJH4yG8izL5ywd/mbzlvHUq6TSClA4p+Xklg==" saltValue="1Jm5VeCF2/g6bgF5yX0lR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816</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7VEGH7/pPgEKf8QCXaQFieR8QxpiigxzGJzv76W/ygz5z9A5a+UXOvXztnSokcfw8yYerMrPS9b0LgbBO2bgTQ==" saltValue="oNdv6gb3Myh5+OGfO4rL/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0">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999</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OK8ii6AkAltADchstyehnbQTo3tnqFH1r0+u2OjHwp/d6AiR41Ob7udFAhJB7jS+ujDZMOCqE6r7ayxc2Ibg4g==" saltValue="fOKTgAlPzWq8l7/hlBch8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1000</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5wSwZ5Gvui+sXIuaMMFK7jT4qjtLda1tspi0UvNKvQSlmz9t10oeqe88Gx7Kx2OZT0URnUfK2plGTid09yW5Ug==" saltValue="TLYE4ZnyHdxiOjRAQgrLI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2">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1001</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EaOLVWwnlbAKMLerMf2BHkFCPDnUBGhyW6ALCPl/cyGdyV6jFj/Hlf8XNwGjjPDOGagmr+GgJuOg54Celx3K5g==" saltValue="j9rKqgTAPxxqK1RmKDfR5w=="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59999389629810485"/>
  </sheetPr>
  <dimension ref="A1:D76"/>
  <sheetViews>
    <sheetView showGridLines="0" topLeftCell="A52" zoomScaleNormal="100" workbookViewId="0">
      <selection activeCell="B13" sqref="B13"/>
    </sheetView>
  </sheetViews>
  <sheetFormatPr defaultColWidth="9" defaultRowHeight="14.25"/>
  <cols>
    <col min="1" max="1" width="10.625" style="61" customWidth="1"/>
    <col min="2" max="2" width="85" style="188" customWidth="1"/>
    <col min="3" max="3" width="14.25" style="188" bestFit="1" customWidth="1"/>
    <col min="4" max="4" width="24.625" style="188" bestFit="1" customWidth="1"/>
    <col min="5" max="16384" width="9" style="188"/>
  </cols>
  <sheetData>
    <row r="1" spans="1:4" s="186" customFormat="1" ht="18" customHeight="1">
      <c r="A1" s="1243" t="s">
        <v>207</v>
      </c>
      <c r="B1" s="1244"/>
      <c r="C1" s="1244"/>
    </row>
    <row r="3" spans="1:4" s="58" customFormat="1" ht="18" customHeight="1">
      <c r="A3" s="1245" t="s">
        <v>0</v>
      </c>
      <c r="B3" s="1247" t="s">
        <v>2</v>
      </c>
      <c r="C3" s="185" t="s">
        <v>1</v>
      </c>
    </row>
    <row r="4" spans="1:4" s="58" customFormat="1" ht="18" customHeight="1">
      <c r="A4" s="1246"/>
      <c r="B4" s="1248"/>
      <c r="C4" s="183" t="s">
        <v>6</v>
      </c>
    </row>
    <row r="5" spans="1:4" ht="18" customHeight="1">
      <c r="A5" s="182" t="s">
        <v>6</v>
      </c>
      <c r="B5" s="187" t="s">
        <v>55</v>
      </c>
      <c r="C5" s="709">
        <f>C6+C46</f>
        <v>0</v>
      </c>
    </row>
    <row r="6" spans="1:4" ht="18" customHeight="1">
      <c r="A6" s="183" t="s">
        <v>7</v>
      </c>
      <c r="B6" s="1" t="s">
        <v>85</v>
      </c>
      <c r="C6" s="710">
        <f>C7+C34</f>
        <v>0</v>
      </c>
    </row>
    <row r="7" spans="1:4" ht="18" customHeight="1">
      <c r="A7" s="183" t="s">
        <v>8</v>
      </c>
      <c r="B7" s="13" t="s">
        <v>102</v>
      </c>
      <c r="C7" s="711">
        <f>C8+C9+C10++C13+C14+C15+C16+C17+C18+C33</f>
        <v>0</v>
      </c>
    </row>
    <row r="8" spans="1:4" ht="18" customHeight="1">
      <c r="A8" s="183" t="s">
        <v>9</v>
      </c>
      <c r="B8" s="192" t="s">
        <v>409</v>
      </c>
      <c r="C8" s="915"/>
    </row>
    <row r="9" spans="1:4" ht="18" customHeight="1">
      <c r="A9" s="183" t="s">
        <v>10</v>
      </c>
      <c r="B9" s="181" t="s">
        <v>100</v>
      </c>
      <c r="C9" s="915"/>
    </row>
    <row r="10" spans="1:4" ht="18" customHeight="1">
      <c r="A10" s="183" t="s">
        <v>11</v>
      </c>
      <c r="B10" s="181" t="s">
        <v>4</v>
      </c>
      <c r="C10" s="712">
        <f>C11+C12</f>
        <v>0</v>
      </c>
    </row>
    <row r="11" spans="1:4" ht="18" customHeight="1">
      <c r="A11" s="183" t="s">
        <v>12</v>
      </c>
      <c r="B11" s="28" t="s">
        <v>233</v>
      </c>
      <c r="C11" s="915"/>
    </row>
    <row r="12" spans="1:4" ht="18" customHeight="1">
      <c r="A12" s="183" t="s">
        <v>13</v>
      </c>
      <c r="B12" s="28" t="s">
        <v>410</v>
      </c>
      <c r="C12" s="915"/>
    </row>
    <row r="13" spans="1:4" ht="18" customHeight="1">
      <c r="A13" s="183" t="s">
        <v>14</v>
      </c>
      <c r="B13" s="21" t="s">
        <v>5</v>
      </c>
      <c r="C13" s="915"/>
    </row>
    <row r="14" spans="1:4" ht="18" customHeight="1">
      <c r="A14" s="183" t="s">
        <v>15</v>
      </c>
      <c r="B14" s="21" t="s">
        <v>101</v>
      </c>
      <c r="C14" s="915"/>
    </row>
    <row r="15" spans="1:4" ht="18" customHeight="1">
      <c r="A15" s="183" t="s">
        <v>16</v>
      </c>
      <c r="B15" s="21" t="s">
        <v>152</v>
      </c>
      <c r="C15" s="916"/>
    </row>
    <row r="16" spans="1:4" ht="18" customHeight="1">
      <c r="A16" s="183" t="s">
        <v>17</v>
      </c>
      <c r="B16" s="21" t="s">
        <v>400</v>
      </c>
      <c r="C16" s="916"/>
      <c r="D16" s="674"/>
    </row>
    <row r="17" spans="1:4" ht="18" customHeight="1">
      <c r="A17" s="183" t="s">
        <v>18</v>
      </c>
      <c r="B17" s="21" t="s">
        <v>427</v>
      </c>
      <c r="C17" s="915"/>
    </row>
    <row r="18" spans="1:4" ht="18" customHeight="1">
      <c r="A18" s="183" t="s">
        <v>19</v>
      </c>
      <c r="B18" s="21" t="s">
        <v>103</v>
      </c>
      <c r="C18" s="712">
        <f>C19+C23+C24+C25+C26+C27+C28+C29+C30+C31+C32</f>
        <v>0</v>
      </c>
      <c r="D18" s="674"/>
    </row>
    <row r="19" spans="1:4" ht="18" customHeight="1">
      <c r="A19" s="183" t="s">
        <v>20</v>
      </c>
      <c r="B19" s="25" t="s">
        <v>153</v>
      </c>
      <c r="C19" s="916"/>
    </row>
    <row r="20" spans="1:4" ht="18" customHeight="1">
      <c r="A20" s="183" t="s">
        <v>21</v>
      </c>
      <c r="B20" s="49" t="s">
        <v>154</v>
      </c>
      <c r="C20" s="916"/>
    </row>
    <row r="21" spans="1:4" ht="18" customHeight="1">
      <c r="A21" s="183" t="s">
        <v>22</v>
      </c>
      <c r="B21" s="49" t="s">
        <v>155</v>
      </c>
      <c r="C21" s="916"/>
    </row>
    <row r="22" spans="1:4" ht="18" customHeight="1">
      <c r="A22" s="183" t="s">
        <v>23</v>
      </c>
      <c r="B22" s="49" t="s">
        <v>156</v>
      </c>
      <c r="C22" s="916"/>
    </row>
    <row r="23" spans="1:4" ht="18" customHeight="1">
      <c r="A23" s="183" t="s">
        <v>24</v>
      </c>
      <c r="B23" s="25" t="s">
        <v>104</v>
      </c>
      <c r="C23" s="916"/>
    </row>
    <row r="24" spans="1:4" ht="18" customHeight="1">
      <c r="A24" s="183" t="s">
        <v>25</v>
      </c>
      <c r="B24" s="25" t="s">
        <v>98</v>
      </c>
      <c r="C24" s="916"/>
    </row>
    <row r="25" spans="1:4" ht="18" customHeight="1">
      <c r="A25" s="183" t="s">
        <v>26</v>
      </c>
      <c r="B25" s="25" t="s">
        <v>99</v>
      </c>
      <c r="C25" s="916"/>
    </row>
    <row r="26" spans="1:4" ht="30" customHeight="1">
      <c r="A26" s="183" t="s">
        <v>27</v>
      </c>
      <c r="B26" s="28" t="s">
        <v>106</v>
      </c>
      <c r="C26" s="916"/>
    </row>
    <row r="27" spans="1:4" ht="18" customHeight="1">
      <c r="A27" s="183" t="s">
        <v>28</v>
      </c>
      <c r="B27" s="25" t="s">
        <v>239</v>
      </c>
      <c r="C27" s="916"/>
    </row>
    <row r="28" spans="1:4" ht="30" customHeight="1">
      <c r="A28" s="183" t="s">
        <v>29</v>
      </c>
      <c r="B28" s="24" t="s">
        <v>240</v>
      </c>
      <c r="C28" s="916"/>
    </row>
    <row r="29" spans="1:4" ht="30" customHeight="1">
      <c r="A29" s="183" t="s">
        <v>30</v>
      </c>
      <c r="B29" s="28" t="s">
        <v>367</v>
      </c>
      <c r="C29" s="916"/>
    </row>
    <row r="30" spans="1:4" ht="30" customHeight="1">
      <c r="A30" s="183" t="s">
        <v>31</v>
      </c>
      <c r="B30" s="28" t="s">
        <v>368</v>
      </c>
      <c r="C30" s="916"/>
    </row>
    <row r="31" spans="1:4" ht="18" customHeight="1">
      <c r="A31" s="183" t="s">
        <v>32</v>
      </c>
      <c r="B31" s="28" t="s">
        <v>234</v>
      </c>
      <c r="C31" s="916"/>
    </row>
    <row r="32" spans="1:4" ht="18" customHeight="1">
      <c r="A32" s="183" t="s">
        <v>33</v>
      </c>
      <c r="B32" s="25" t="s">
        <v>105</v>
      </c>
      <c r="C32" s="916"/>
    </row>
    <row r="33" spans="1:3" ht="18" customHeight="1">
      <c r="A33" s="183" t="s">
        <v>34</v>
      </c>
      <c r="B33" s="193" t="s">
        <v>980</v>
      </c>
      <c r="C33" s="917"/>
    </row>
    <row r="34" spans="1:3" ht="18" customHeight="1">
      <c r="A34" s="183" t="s">
        <v>35</v>
      </c>
      <c r="B34" s="29" t="s">
        <v>107</v>
      </c>
      <c r="C34" s="713">
        <f>C35+C36+C37+C45</f>
        <v>0</v>
      </c>
    </row>
    <row r="35" spans="1:3" ht="18" customHeight="1">
      <c r="A35" s="183" t="s">
        <v>36</v>
      </c>
      <c r="B35" s="192" t="s">
        <v>408</v>
      </c>
      <c r="C35" s="915"/>
    </row>
    <row r="36" spans="1:3" ht="18" customHeight="1">
      <c r="A36" s="183" t="s">
        <v>37</v>
      </c>
      <c r="B36" s="181" t="s">
        <v>100</v>
      </c>
      <c r="C36" s="915"/>
    </row>
    <row r="37" spans="1:3" ht="18" customHeight="1">
      <c r="A37" s="183" t="s">
        <v>38</v>
      </c>
      <c r="B37" s="181" t="s">
        <v>108</v>
      </c>
      <c r="C37" s="712">
        <f>C38+C42+C43+C44</f>
        <v>0</v>
      </c>
    </row>
    <row r="38" spans="1:3" ht="18" customHeight="1">
      <c r="A38" s="183" t="s">
        <v>39</v>
      </c>
      <c r="B38" s="28" t="s">
        <v>157</v>
      </c>
      <c r="C38" s="916"/>
    </row>
    <row r="39" spans="1:3" ht="18" customHeight="1">
      <c r="A39" s="183" t="s">
        <v>40</v>
      </c>
      <c r="B39" s="50" t="s">
        <v>158</v>
      </c>
      <c r="C39" s="916"/>
    </row>
    <row r="40" spans="1:3" ht="18" customHeight="1">
      <c r="A40" s="183" t="s">
        <v>44</v>
      </c>
      <c r="B40" s="50" t="s">
        <v>159</v>
      </c>
      <c r="C40" s="916"/>
    </row>
    <row r="41" spans="1:3" ht="18" customHeight="1">
      <c r="A41" s="183" t="s">
        <v>45</v>
      </c>
      <c r="B41" s="50" t="s">
        <v>160</v>
      </c>
      <c r="C41" s="916"/>
    </row>
    <row r="42" spans="1:3" ht="30" customHeight="1">
      <c r="A42" s="183" t="s">
        <v>46</v>
      </c>
      <c r="B42" s="28" t="s">
        <v>369</v>
      </c>
      <c r="C42" s="916"/>
    </row>
    <row r="43" spans="1:3" ht="30" customHeight="1">
      <c r="A43" s="183" t="s">
        <v>47</v>
      </c>
      <c r="B43" s="28" t="s">
        <v>370</v>
      </c>
      <c r="C43" s="916"/>
    </row>
    <row r="44" spans="1:3" ht="18" customHeight="1">
      <c r="A44" s="183" t="s">
        <v>48</v>
      </c>
      <c r="B44" s="25" t="s">
        <v>105</v>
      </c>
      <c r="C44" s="916"/>
    </row>
    <row r="45" spans="1:3" ht="18" customHeight="1">
      <c r="A45" s="183" t="s">
        <v>49</v>
      </c>
      <c r="B45" s="193" t="s">
        <v>407</v>
      </c>
      <c r="C45" s="918"/>
    </row>
    <row r="46" spans="1:3" ht="18" customHeight="1">
      <c r="A46" s="183" t="s">
        <v>50</v>
      </c>
      <c r="B46" s="29" t="s">
        <v>109</v>
      </c>
      <c r="C46" s="713">
        <f>C47+C48+C49+C56</f>
        <v>0</v>
      </c>
    </row>
    <row r="47" spans="1:3" ht="18" customHeight="1">
      <c r="A47" s="183" t="s">
        <v>91</v>
      </c>
      <c r="B47" s="192" t="s">
        <v>408</v>
      </c>
      <c r="C47" s="915"/>
    </row>
    <row r="48" spans="1:3" ht="18" customHeight="1">
      <c r="A48" s="183" t="s">
        <v>90</v>
      </c>
      <c r="B48" s="181" t="s">
        <v>100</v>
      </c>
      <c r="C48" s="915"/>
    </row>
    <row r="49" spans="1:3" ht="18" customHeight="1">
      <c r="A49" s="183" t="s">
        <v>206</v>
      </c>
      <c r="B49" s="21" t="s">
        <v>110</v>
      </c>
      <c r="C49" s="712">
        <f>C50+C54+C55</f>
        <v>0</v>
      </c>
    </row>
    <row r="50" spans="1:3" ht="18" customHeight="1">
      <c r="A50" s="183" t="s">
        <v>236</v>
      </c>
      <c r="B50" s="28" t="s">
        <v>161</v>
      </c>
      <c r="C50" s="916"/>
    </row>
    <row r="51" spans="1:3" ht="18" customHeight="1">
      <c r="A51" s="183" t="s">
        <v>237</v>
      </c>
      <c r="B51" s="50" t="s">
        <v>162</v>
      </c>
      <c r="C51" s="916"/>
    </row>
    <row r="52" spans="1:3" ht="18" customHeight="1">
      <c r="A52" s="183" t="s">
        <v>238</v>
      </c>
      <c r="B52" s="50" t="s">
        <v>163</v>
      </c>
      <c r="C52" s="916"/>
    </row>
    <row r="53" spans="1:3" ht="18" customHeight="1">
      <c r="A53" s="183" t="s">
        <v>402</v>
      </c>
      <c r="B53" s="50" t="s">
        <v>164</v>
      </c>
      <c r="C53" s="916"/>
    </row>
    <row r="54" spans="1:3" ht="30" customHeight="1">
      <c r="A54" s="183" t="s">
        <v>403</v>
      </c>
      <c r="B54" s="28" t="s">
        <v>371</v>
      </c>
      <c r="C54" s="916"/>
    </row>
    <row r="55" spans="1:3" ht="30" customHeight="1">
      <c r="A55" s="183" t="s">
        <v>404</v>
      </c>
      <c r="B55" s="28" t="s">
        <v>372</v>
      </c>
      <c r="C55" s="916"/>
    </row>
    <row r="56" spans="1:3" ht="18" customHeight="1">
      <c r="A56" s="183" t="s">
        <v>405</v>
      </c>
      <c r="B56" s="194" t="s">
        <v>406</v>
      </c>
      <c r="C56" s="919"/>
    </row>
    <row r="57" spans="1:3">
      <c r="B57" s="189"/>
    </row>
    <row r="59" spans="1:3">
      <c r="A59" s="889" t="s">
        <v>939</v>
      </c>
      <c r="B59" s="890"/>
      <c r="C59" s="647"/>
    </row>
    <row r="60" spans="1:3" ht="84" customHeight="1">
      <c r="A60" s="1249" t="s">
        <v>981</v>
      </c>
      <c r="B60" s="1249"/>
      <c r="C60" s="1249"/>
    </row>
    <row r="74" spans="2:2">
      <c r="B74" s="190"/>
    </row>
    <row r="76" spans="2:2">
      <c r="B76" s="191"/>
    </row>
  </sheetData>
  <sheetProtection algorithmName="SHA-512" hashValue="7EPiIF/sDLjCg1MibuBKZHTRqQ18W0dunv1HCV/HyNA+BssqjZkwVFRCq17ud0AWVYK34uQo5zJ5kwAJzZhzlw==" saltValue="6mdkJCYpqFeg+3OhN3sISw==" spinCount="100000" sheet="1" objects="1" scenarios="1"/>
  <mergeCells count="4">
    <mergeCell ref="A1:C1"/>
    <mergeCell ref="A3:A4"/>
    <mergeCell ref="B3:B4"/>
    <mergeCell ref="A60:C60"/>
  </mergeCells>
  <dataValidations count="1">
    <dataValidation type="decimal" operator="lessThanOrEqual" allowBlank="1" showInputMessage="1" showErrorMessage="1" error="The value inserted is not valid._x000a_Please insert a negative or zero value." prompt="Insert negative numbers only" sqref="C19:C32 C38:C44 C50:C55" xr:uid="{00000000-0002-0000-0200-000000000000}">
      <formula1>0</formula1>
    </dataValidation>
  </dataValidations>
  <pageMargins left="0.7" right="0.7" top="0.75" bottom="0.75" header="0.3" footer="0.3"/>
  <pageSetup paperSize="9" scale="36" orientation="portrait" r:id="rId1"/>
  <ignoredErrors>
    <ignoredError sqref="A5:A17 C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3">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1002</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b969DdkbQnr1r18mlu9N88X+HKqgDiSTCBTfVOb1muZnedKz+pq2SWkMcZmIrPt3R6ixB4uj1tQGwej8CMqWEQ==" saltValue="GbXa8WZBzrqJLahlRfLbF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813</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HJP6ypp+dgekBXyMqy7e6mOPg9vbEXC/yX+Ym/7uKM2sraftOvKXfDPrW5pdC4JIXApsvEWPSjEJ3CywsaT1Gw==" saltValue="VsCVym0ojEgIiWS069cY9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4">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1003</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H5KR3u437y8CJfTYUIpukCAHhCdO4Ri8DdCbOfq4yURqBfBQlS4D8SKPD1r7/GL4EPBrB9v4EmC0DFuk2bQQAg==" saltValue="GBkNz3UoUVnU77QheQLkFA=="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5">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1004</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d+plbh2wZpRGxszHJqXpJJvgJeylif64eeuV64E2YQKNuUApZeX9HYCAd/m8kDCjO7NQgEB2NjvNeqFlLAKOYQ==" saltValue="dAjYUlX43a+aBdD1bCIR2w=="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7">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814</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hdm6YZca7jVmpN8Bhmd4WiRM54Dj/m6wIVNtb0baTNeQNG36ZAXn/G1WRgVCNIvxOpFPaZ2scD0rnc5NMljv0A==" saltValue="lpJkE0Q4EFxdPfnrFgQ3H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6">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1005</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yTm3dVhlL2vY+ovB/h7FS7/nl1SWIAyAf3bpFec8F9WmrgiZYGApSpWCZZJyZlFXrjNjk/kJVA+DcVoHzfy3QA==" saltValue="PTmL1weQNhhZ8oOJYQiy2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7">
    <tabColor theme="4" tint="0.59999389629810485"/>
    <pageSetUpPr fitToPage="1"/>
  </sheetPr>
  <dimension ref="B1:AA55"/>
  <sheetViews>
    <sheetView showGridLines="0" zoomScale="40" zoomScaleNormal="40"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1006</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m87ebfulUUADM8M0elK8HR4RUAcWsSBD4gd/C/yhdi8tiUHm5XZ8bQSMOMe55yXvxuYw2ajW+/i1EF5A0NDsZg==" saltValue="FyzPSvaE3EuD/NKo6R+n7g=="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4">
    <tabColor theme="4" tint="0.59999389629810485"/>
    <pageSetUpPr fitToPage="1"/>
  </sheetPr>
  <dimension ref="B1:AA55"/>
  <sheetViews>
    <sheetView showGridLines="0" zoomScale="40" zoomScaleNormal="40" zoomScaleSheetLayoutView="25" workbookViewId="0">
      <selection activeCell="L62" sqref="L62"/>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763</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522"/>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530"/>
      <c r="Z11" s="798">
        <f>Z33+Z14</f>
        <v>0</v>
      </c>
      <c r="AA11" s="533"/>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530"/>
      <c r="Z12" s="534"/>
      <c r="AA12" s="535"/>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530"/>
      <c r="Z13" s="534"/>
      <c r="AA13" s="535"/>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533"/>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534"/>
      <c r="Z15" s="530"/>
      <c r="AA15" s="533"/>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534"/>
      <c r="Z16" s="530"/>
      <c r="AA16" s="533"/>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534"/>
      <c r="Z17" s="530"/>
      <c r="AA17" s="533"/>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534"/>
      <c r="Z18" s="530"/>
      <c r="AA18" s="533"/>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534"/>
      <c r="Z19" s="530"/>
      <c r="AA19" s="533"/>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534"/>
      <c r="Z20" s="530"/>
      <c r="AA20" s="533"/>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534"/>
      <c r="Z21" s="530"/>
      <c r="AA21" s="533"/>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534"/>
      <c r="Z22" s="530"/>
      <c r="AA22" s="533"/>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534"/>
      <c r="Z23" s="530"/>
      <c r="AA23" s="533"/>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534"/>
      <c r="Z24" s="530"/>
      <c r="AA24" s="533"/>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534"/>
      <c r="Z25" s="530"/>
      <c r="AA25" s="533"/>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534"/>
      <c r="Z26" s="530"/>
      <c r="AA26" s="533"/>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534"/>
      <c r="Z27" s="530"/>
      <c r="AA27" s="533"/>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534"/>
      <c r="Z28" s="530"/>
      <c r="AA28" s="533"/>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534"/>
      <c r="Z29" s="530"/>
      <c r="AA29" s="533"/>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534"/>
      <c r="Z30" s="530"/>
      <c r="AA30" s="533"/>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534"/>
      <c r="Z31" s="530"/>
      <c r="AA31" s="533"/>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534"/>
      <c r="Z32" s="534"/>
      <c r="AA32" s="535"/>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533"/>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550"/>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550"/>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550"/>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561"/>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561"/>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561"/>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561"/>
      <c r="Z52" s="841"/>
      <c r="AA52" s="533"/>
    </row>
    <row r="53" spans="2:27" ht="24.95" customHeight="1">
      <c r="B53" s="761" t="s">
        <v>953</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605"/>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568"/>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WdWjUo9AxRaWnw2zygzm9jHDt5fuffchGjxxOU81MlYiZ7vQ6Elzui1yeIUwTnAcSjHiUrtczyi6c4Dc05Tv+g==" saltValue="kQXgbCZUUJUzKt1hIi/w3Q=="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0">
    <tabColor theme="4" tint="0.59999389629810485"/>
    <pageSetUpPr fitToPage="1"/>
  </sheetPr>
  <dimension ref="B1:AA55"/>
  <sheetViews>
    <sheetView showGridLines="0" zoomScale="55" zoomScaleNormal="55" zoomScaleSheetLayoutView="25" workbookViewId="0">
      <selection activeCell="F4" sqref="F4"/>
    </sheetView>
  </sheetViews>
  <sheetFormatPr defaultColWidth="11.625" defaultRowHeight="12.75"/>
  <cols>
    <col min="1" max="1" width="2.25" style="220" customWidth="1"/>
    <col min="2" max="2" width="11.625" style="219" customWidth="1"/>
    <col min="3" max="3" width="7.5" style="220" customWidth="1"/>
    <col min="4" max="4" width="6.25" style="220" customWidth="1"/>
    <col min="5" max="5" width="28.25" style="220" customWidth="1"/>
    <col min="6" max="6" width="55.625" style="220" customWidth="1"/>
    <col min="7" max="10" width="19.875" style="221" customWidth="1"/>
    <col min="11" max="11" width="19.875" style="219" customWidth="1"/>
    <col min="12" max="13" width="19.875" style="221" customWidth="1"/>
    <col min="14" max="14" width="21.5" style="221" customWidth="1"/>
    <col min="15" max="18" width="19.875" style="221" customWidth="1"/>
    <col min="19" max="19" width="21.625" style="221" customWidth="1"/>
    <col min="20" max="25" width="19.875" style="221" customWidth="1"/>
    <col min="26" max="26" width="19.875" style="220" customWidth="1"/>
    <col min="27" max="27" width="20.625" style="220" customWidth="1"/>
    <col min="28" max="268" width="10" style="220" customWidth="1"/>
    <col min="269" max="16384" width="11.625" style="220"/>
  </cols>
  <sheetData>
    <row r="1" spans="2:27" ht="13.5" thickBot="1"/>
    <row r="2" spans="2:27" s="222" customFormat="1" ht="36" customHeight="1" thickBot="1">
      <c r="B2" s="1379" t="s">
        <v>475</v>
      </c>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1"/>
    </row>
    <row r="3" spans="2:27" s="224" customFormat="1" ht="9" customHeight="1">
      <c r="B3" s="223"/>
      <c r="C3" s="223"/>
      <c r="D3" s="223"/>
      <c r="E3" s="223"/>
      <c r="F3" s="223"/>
      <c r="G3" s="223"/>
      <c r="H3" s="223"/>
      <c r="I3" s="223"/>
      <c r="J3" s="223"/>
      <c r="K3" s="515"/>
      <c r="L3" s="223"/>
      <c r="M3" s="223"/>
      <c r="N3" s="223"/>
      <c r="O3" s="223"/>
      <c r="P3" s="223"/>
      <c r="Q3" s="223"/>
      <c r="R3" s="223"/>
      <c r="S3" s="223"/>
      <c r="T3" s="223"/>
      <c r="U3" s="223"/>
      <c r="V3" s="223"/>
      <c r="W3" s="223"/>
      <c r="X3" s="223"/>
      <c r="Y3" s="223"/>
      <c r="Z3" s="223"/>
      <c r="AA3" s="223"/>
    </row>
    <row r="4" spans="2:27" s="227" customFormat="1" ht="29.25" customHeight="1">
      <c r="B4" s="225"/>
      <c r="C4" s="226" t="s">
        <v>476</v>
      </c>
      <c r="F4" s="516" t="s">
        <v>817</v>
      </c>
      <c r="G4" s="228"/>
      <c r="H4" s="228"/>
      <c r="I4" s="229"/>
      <c r="J4" s="229"/>
      <c r="K4" s="517"/>
      <c r="L4" s="229"/>
      <c r="M4" s="229"/>
      <c r="N4" s="229"/>
      <c r="O4" s="229"/>
      <c r="P4" s="229"/>
      <c r="Q4" s="229"/>
      <c r="R4" s="229"/>
      <c r="S4" s="229"/>
      <c r="T4" s="229"/>
      <c r="U4" s="229"/>
      <c r="V4" s="229"/>
      <c r="W4" s="229"/>
      <c r="X4" s="229"/>
      <c r="Y4" s="229"/>
    </row>
    <row r="5" spans="2:27" s="227" customFormat="1" ht="9.75" customHeight="1" thickBot="1">
      <c r="B5" s="225"/>
      <c r="C5" s="222"/>
      <c r="G5" s="228"/>
      <c r="I5" s="229"/>
      <c r="J5" s="229"/>
      <c r="K5" s="517"/>
      <c r="L5" s="229"/>
      <c r="M5" s="229"/>
      <c r="N5" s="229"/>
      <c r="O5" s="229"/>
      <c r="P5" s="229"/>
      <c r="Q5" s="229"/>
      <c r="R5" s="229"/>
      <c r="S5" s="229"/>
      <c r="T5" s="229"/>
      <c r="U5" s="229"/>
      <c r="V5" s="229"/>
      <c r="W5" s="229"/>
      <c r="X5" s="229"/>
      <c r="Y5" s="229"/>
    </row>
    <row r="6" spans="2:27" ht="15.75" customHeight="1">
      <c r="B6" s="230"/>
      <c r="C6" s="231"/>
      <c r="D6" s="231"/>
      <c r="E6" s="231"/>
      <c r="F6" s="232"/>
      <c r="G6" s="1382" t="s">
        <v>477</v>
      </c>
      <c r="H6" s="1382"/>
      <c r="I6" s="1382"/>
      <c r="J6" s="1382"/>
      <c r="K6" s="1382"/>
      <c r="L6" s="1382"/>
      <c r="M6" s="1382"/>
      <c r="N6" s="1382"/>
      <c r="O6" s="1382"/>
      <c r="P6" s="1382"/>
      <c r="Q6" s="1382"/>
      <c r="R6" s="1382"/>
      <c r="S6" s="1382"/>
      <c r="T6" s="1382"/>
      <c r="U6" s="1382"/>
      <c r="V6" s="1382"/>
      <c r="W6" s="1382"/>
      <c r="X6" s="1382"/>
      <c r="Y6" s="1383"/>
      <c r="Z6" s="1384" t="s">
        <v>449</v>
      </c>
      <c r="AA6" s="1387" t="s">
        <v>478</v>
      </c>
    </row>
    <row r="7" spans="2:27" ht="67.5" customHeight="1">
      <c r="B7" s="233"/>
      <c r="C7" s="234"/>
      <c r="D7" s="234"/>
      <c r="E7" s="234"/>
      <c r="F7" s="235"/>
      <c r="G7" s="1389" t="s">
        <v>479</v>
      </c>
      <c r="H7" s="1390"/>
      <c r="I7" s="1391" t="s">
        <v>480</v>
      </c>
      <c r="J7" s="1390"/>
      <c r="K7" s="1392" t="s">
        <v>764</v>
      </c>
      <c r="L7" s="1401" t="s">
        <v>765</v>
      </c>
      <c r="M7" s="1402"/>
      <c r="N7" s="1392" t="s">
        <v>766</v>
      </c>
      <c r="O7" s="1401" t="s">
        <v>767</v>
      </c>
      <c r="P7" s="1402"/>
      <c r="Q7" s="1401" t="s">
        <v>768</v>
      </c>
      <c r="R7" s="1402"/>
      <c r="S7" s="1400" t="s">
        <v>769</v>
      </c>
      <c r="T7" s="1401" t="s">
        <v>770</v>
      </c>
      <c r="U7" s="1402"/>
      <c r="V7" s="1391" t="s">
        <v>771</v>
      </c>
      <c r="W7" s="1389"/>
      <c r="X7" s="1390"/>
      <c r="Y7" s="1392" t="s">
        <v>481</v>
      </c>
      <c r="Z7" s="1385"/>
      <c r="AA7" s="1388"/>
    </row>
    <row r="8" spans="2:27" ht="49.5" customHeight="1">
      <c r="B8" s="233"/>
      <c r="C8" s="234"/>
      <c r="D8" s="234"/>
      <c r="E8" s="234"/>
      <c r="F8" s="235"/>
      <c r="G8" s="1142" t="s">
        <v>482</v>
      </c>
      <c r="H8" s="1143" t="s">
        <v>483</v>
      </c>
      <c r="I8" s="238" t="s">
        <v>482</v>
      </c>
      <c r="J8" s="238" t="s">
        <v>483</v>
      </c>
      <c r="K8" s="1386"/>
      <c r="L8" s="1398"/>
      <c r="M8" s="1399"/>
      <c r="N8" s="1386"/>
      <c r="O8" s="1398"/>
      <c r="P8" s="1399"/>
      <c r="Q8" s="1398"/>
      <c r="R8" s="1399"/>
      <c r="S8" s="1400"/>
      <c r="T8" s="1398"/>
      <c r="U8" s="1399"/>
      <c r="V8" s="238" t="s">
        <v>772</v>
      </c>
      <c r="W8" s="238" t="s">
        <v>773</v>
      </c>
      <c r="X8" s="238" t="s">
        <v>774</v>
      </c>
      <c r="Y8" s="1386"/>
      <c r="Z8" s="1386"/>
      <c r="AA8" s="1388"/>
    </row>
    <row r="9" spans="2:27" ht="20.25" customHeight="1">
      <c r="B9" s="239"/>
      <c r="C9" s="240"/>
      <c r="D9" s="240"/>
      <c r="E9" s="240"/>
      <c r="F9" s="241"/>
      <c r="G9" s="1144" t="s">
        <v>775</v>
      </c>
      <c r="H9" s="243" t="s">
        <v>776</v>
      </c>
      <c r="I9" s="244" t="s">
        <v>777</v>
      </c>
      <c r="J9" s="244" t="s">
        <v>778</v>
      </c>
      <c r="K9" s="244"/>
      <c r="L9" s="238" t="s">
        <v>482</v>
      </c>
      <c r="M9" s="238" t="s">
        <v>483</v>
      </c>
      <c r="N9" s="244"/>
      <c r="O9" s="238" t="s">
        <v>482</v>
      </c>
      <c r="P9" s="238" t="s">
        <v>483</v>
      </c>
      <c r="Q9" s="238" t="s">
        <v>482</v>
      </c>
      <c r="R9" s="238" t="s">
        <v>483</v>
      </c>
      <c r="S9" s="244"/>
      <c r="T9" s="238" t="s">
        <v>482</v>
      </c>
      <c r="U9" s="238" t="s">
        <v>483</v>
      </c>
      <c r="V9" s="244"/>
      <c r="W9" s="244"/>
      <c r="X9" s="244"/>
      <c r="Y9" s="244" t="s">
        <v>779</v>
      </c>
      <c r="Z9" s="245" t="s">
        <v>780</v>
      </c>
      <c r="AA9" s="246" t="s">
        <v>781</v>
      </c>
    </row>
    <row r="10" spans="2:27" ht="24.95" customHeight="1">
      <c r="B10" s="247" t="s">
        <v>775</v>
      </c>
      <c r="C10" s="518" t="s">
        <v>484</v>
      </c>
      <c r="D10" s="519"/>
      <c r="E10" s="519"/>
      <c r="F10" s="520"/>
      <c r="G10" s="521"/>
      <c r="H10" s="522"/>
      <c r="I10" s="522"/>
      <c r="J10" s="522"/>
      <c r="K10" s="523"/>
      <c r="L10" s="524"/>
      <c r="M10" s="524"/>
      <c r="N10" s="524"/>
      <c r="O10" s="524"/>
      <c r="P10" s="524"/>
      <c r="Q10" s="524"/>
      <c r="R10" s="524"/>
      <c r="S10" s="524"/>
      <c r="T10" s="524"/>
      <c r="U10" s="524"/>
      <c r="V10" s="524"/>
      <c r="W10" s="524"/>
      <c r="X10" s="524"/>
      <c r="Y10" s="836"/>
      <c r="Z10" s="798">
        <f>Z11+Z37+Z49</f>
        <v>0</v>
      </c>
      <c r="AA10" s="799">
        <f>Z10*12.5</f>
        <v>0</v>
      </c>
    </row>
    <row r="11" spans="2:27" ht="24.95" customHeight="1">
      <c r="B11" s="251" t="s">
        <v>782</v>
      </c>
      <c r="C11" s="526" t="s">
        <v>486</v>
      </c>
      <c r="D11" s="527"/>
      <c r="E11" s="527"/>
      <c r="F11" s="528"/>
      <c r="G11" s="529"/>
      <c r="H11" s="530"/>
      <c r="I11" s="530"/>
      <c r="J11" s="530"/>
      <c r="K11" s="531"/>
      <c r="L11" s="532"/>
      <c r="M11" s="532"/>
      <c r="N11" s="532"/>
      <c r="O11" s="532"/>
      <c r="P11" s="532"/>
      <c r="Q11" s="532"/>
      <c r="R11" s="532"/>
      <c r="S11" s="532"/>
      <c r="T11" s="532"/>
      <c r="U11" s="532"/>
      <c r="V11" s="532"/>
      <c r="W11" s="532"/>
      <c r="X11" s="532"/>
      <c r="Y11" s="831"/>
      <c r="Z11" s="798">
        <f>Z33+Z14</f>
        <v>0</v>
      </c>
      <c r="AA11" s="837"/>
    </row>
    <row r="12" spans="2:27" ht="24.95" customHeight="1">
      <c r="B12" s="251" t="s">
        <v>783</v>
      </c>
      <c r="C12" s="1393" t="s">
        <v>488</v>
      </c>
      <c r="D12" s="1394"/>
      <c r="E12" s="1394"/>
      <c r="F12" s="1395"/>
      <c r="G12" s="801"/>
      <c r="H12" s="802"/>
      <c r="I12" s="831"/>
      <c r="J12" s="831"/>
      <c r="K12" s="531"/>
      <c r="L12" s="532"/>
      <c r="M12" s="532"/>
      <c r="N12" s="532"/>
      <c r="O12" s="532"/>
      <c r="P12" s="532"/>
      <c r="Q12" s="532"/>
      <c r="R12" s="532"/>
      <c r="S12" s="532"/>
      <c r="T12" s="532"/>
      <c r="U12" s="532"/>
      <c r="V12" s="532"/>
      <c r="W12" s="532"/>
      <c r="X12" s="532"/>
      <c r="Y12" s="831"/>
      <c r="Z12" s="833"/>
      <c r="AA12" s="838"/>
    </row>
    <row r="13" spans="2:27" ht="24.95" customHeight="1">
      <c r="B13" s="251" t="s">
        <v>784</v>
      </c>
      <c r="C13" s="1393" t="s">
        <v>490</v>
      </c>
      <c r="D13" s="1394"/>
      <c r="E13" s="1394"/>
      <c r="F13" s="1395"/>
      <c r="G13" s="801"/>
      <c r="H13" s="802"/>
      <c r="I13" s="831"/>
      <c r="J13" s="831"/>
      <c r="K13" s="531"/>
      <c r="L13" s="532"/>
      <c r="M13" s="532"/>
      <c r="N13" s="532"/>
      <c r="O13" s="532"/>
      <c r="P13" s="532"/>
      <c r="Q13" s="532"/>
      <c r="R13" s="532"/>
      <c r="S13" s="532"/>
      <c r="T13" s="532"/>
      <c r="U13" s="532"/>
      <c r="V13" s="532"/>
      <c r="W13" s="532"/>
      <c r="X13" s="532"/>
      <c r="Y13" s="831"/>
      <c r="Z13" s="833"/>
      <c r="AA13" s="838"/>
    </row>
    <row r="14" spans="2:27" ht="24.95" customHeight="1">
      <c r="B14" s="258" t="s">
        <v>776</v>
      </c>
      <c r="C14" s="536" t="s">
        <v>491</v>
      </c>
      <c r="D14" s="537"/>
      <c r="E14" s="537"/>
      <c r="F14" s="538"/>
      <c r="G14" s="798">
        <f>G15+G20+G24</f>
        <v>0</v>
      </c>
      <c r="H14" s="798">
        <f>H15+H20+H24</f>
        <v>0</v>
      </c>
      <c r="I14" s="798">
        <f t="shared" ref="I14:J14" si="0">I15+I20+I24</f>
        <v>0</v>
      </c>
      <c r="J14" s="798">
        <f t="shared" si="0"/>
        <v>0</v>
      </c>
      <c r="K14" s="531"/>
      <c r="L14" s="532"/>
      <c r="M14" s="532"/>
      <c r="N14" s="532"/>
      <c r="O14" s="532"/>
      <c r="P14" s="532"/>
      <c r="Q14" s="532"/>
      <c r="R14" s="532"/>
      <c r="S14" s="532"/>
      <c r="T14" s="539">
        <f>T15+T20+T24</f>
        <v>0</v>
      </c>
      <c r="U14" s="539">
        <f>U15+U20+U24</f>
        <v>0</v>
      </c>
      <c r="V14" s="539">
        <f>MIN(MAX(T15,T20),MAX(U15,U20))</f>
        <v>0</v>
      </c>
      <c r="W14" s="539">
        <f>MIN(MAX(T20-V14,T24),MAX(U20-V14,U24))</f>
        <v>0</v>
      </c>
      <c r="X14" s="539">
        <f>MIN(IF(MAX(T15-V14,T24-W14)&gt;0,MAX(T15-V14,T24-W14),0),IF(MAX(U15-V14,U24-W14)&gt;0,MAX(U15-V14,U24-W14,0)))</f>
        <v>0</v>
      </c>
      <c r="Y14" s="1140">
        <f>SUM(N16:N19)+SUM(N21:N23)+SUM(N25:N32)+S15+S20+S24+V14+W14+X14+ABS(T14-U14)</f>
        <v>0</v>
      </c>
      <c r="Z14" s="1140">
        <f>((SUM(N16:N19)+SUM(N21:N23)+SUM(N25:N32))*10%)+(S15*40%)+(S20*30%)+(S24*30%)+((V14+W14)*40%)+(X14*150%)+(ABS(T14-U14)*100%)</f>
        <v>0</v>
      </c>
      <c r="AA14" s="837"/>
    </row>
    <row r="15" spans="2:27" ht="24.95" customHeight="1">
      <c r="B15" s="258" t="s">
        <v>777</v>
      </c>
      <c r="C15" s="540" t="s">
        <v>492</v>
      </c>
      <c r="D15" s="537"/>
      <c r="E15" s="537"/>
      <c r="F15" s="541"/>
      <c r="G15" s="801"/>
      <c r="H15" s="802"/>
      <c r="I15" s="798">
        <f>SUM(I16:I19)</f>
        <v>0</v>
      </c>
      <c r="J15" s="798">
        <f>SUM(J16:J19)</f>
        <v>0</v>
      </c>
      <c r="K15" s="531"/>
      <c r="L15" s="532"/>
      <c r="M15" s="532"/>
      <c r="N15" s="532"/>
      <c r="O15" s="532"/>
      <c r="P15" s="532"/>
      <c r="Q15" s="539">
        <f>SUM(O16:O19)</f>
        <v>0</v>
      </c>
      <c r="R15" s="539">
        <f>SUM(P16:P19)</f>
        <v>0</v>
      </c>
      <c r="S15" s="539">
        <f>MIN(Q15:R15)</f>
        <v>0</v>
      </c>
      <c r="T15" s="539">
        <f>IF(Q15&gt;R15,Q15-S15,0)</f>
        <v>0</v>
      </c>
      <c r="U15" s="539">
        <f>IF(R15&gt;Q15,R15-S15,0)</f>
        <v>0</v>
      </c>
      <c r="V15" s="532"/>
      <c r="W15" s="532"/>
      <c r="X15" s="532"/>
      <c r="Y15" s="833"/>
      <c r="Z15" s="831"/>
      <c r="AA15" s="837"/>
    </row>
    <row r="16" spans="2:27" ht="24.95" customHeight="1">
      <c r="B16" s="258" t="s">
        <v>778</v>
      </c>
      <c r="C16" s="542"/>
      <c r="D16" s="537" t="s">
        <v>493</v>
      </c>
      <c r="E16" s="537"/>
      <c r="F16" s="541"/>
      <c r="G16" s="832"/>
      <c r="H16" s="833"/>
      <c r="I16" s="802"/>
      <c r="J16" s="802"/>
      <c r="K16" s="543">
        <v>0</v>
      </c>
      <c r="L16" s="539">
        <f>I16*K16</f>
        <v>0</v>
      </c>
      <c r="M16" s="539">
        <f>J16*K16</f>
        <v>0</v>
      </c>
      <c r="N16" s="539">
        <f>MIN(L16:M16)</f>
        <v>0</v>
      </c>
      <c r="O16" s="539">
        <f>IF(L16&gt;M16,L16-N16,0)</f>
        <v>0</v>
      </c>
      <c r="P16" s="539">
        <f>IF(M16&gt;L16,M16-N16,0)</f>
        <v>0</v>
      </c>
      <c r="Q16" s="532"/>
      <c r="R16" s="532"/>
      <c r="S16" s="532"/>
      <c r="T16" s="532"/>
      <c r="U16" s="532"/>
      <c r="V16" s="532"/>
      <c r="W16" s="532"/>
      <c r="X16" s="532"/>
      <c r="Y16" s="833"/>
      <c r="Z16" s="831"/>
      <c r="AA16" s="837"/>
    </row>
    <row r="17" spans="2:27" ht="24.95" customHeight="1">
      <c r="B17" s="258" t="s">
        <v>779</v>
      </c>
      <c r="C17" s="542"/>
      <c r="D17" s="537" t="s">
        <v>494</v>
      </c>
      <c r="E17" s="537"/>
      <c r="F17" s="541"/>
      <c r="G17" s="832"/>
      <c r="H17" s="833"/>
      <c r="I17" s="802"/>
      <c r="J17" s="802"/>
      <c r="K17" s="543">
        <v>2E-3</v>
      </c>
      <c r="L17" s="539">
        <f t="shared" ref="L17:L32" si="1">I17*K17</f>
        <v>0</v>
      </c>
      <c r="M17" s="539">
        <f t="shared" ref="M17:M32" si="2">J17*K17</f>
        <v>0</v>
      </c>
      <c r="N17" s="539">
        <f t="shared" ref="N17:N32" si="3">MIN(L17:M17)</f>
        <v>0</v>
      </c>
      <c r="O17" s="539">
        <f t="shared" ref="O17:O32" si="4">IF(L17&gt;M17,L17-N17,0)</f>
        <v>0</v>
      </c>
      <c r="P17" s="539">
        <f t="shared" ref="P17:P32" si="5">IF(M17&gt;L17,M17-N17,0)</f>
        <v>0</v>
      </c>
      <c r="Q17" s="532"/>
      <c r="R17" s="532"/>
      <c r="S17" s="532"/>
      <c r="T17" s="532"/>
      <c r="U17" s="532"/>
      <c r="V17" s="532"/>
      <c r="W17" s="532"/>
      <c r="X17" s="532"/>
      <c r="Y17" s="833"/>
      <c r="Z17" s="831"/>
      <c r="AA17" s="837"/>
    </row>
    <row r="18" spans="2:27" ht="24.95" customHeight="1">
      <c r="B18" s="258" t="s">
        <v>780</v>
      </c>
      <c r="C18" s="542"/>
      <c r="D18" s="537" t="s">
        <v>495</v>
      </c>
      <c r="E18" s="537"/>
      <c r="F18" s="541"/>
      <c r="G18" s="832"/>
      <c r="H18" s="833"/>
      <c r="I18" s="802"/>
      <c r="J18" s="802"/>
      <c r="K18" s="543">
        <v>4.0000000000000001E-3</v>
      </c>
      <c r="L18" s="539">
        <f t="shared" si="1"/>
        <v>0</v>
      </c>
      <c r="M18" s="539">
        <f t="shared" si="2"/>
        <v>0</v>
      </c>
      <c r="N18" s="539">
        <f t="shared" si="3"/>
        <v>0</v>
      </c>
      <c r="O18" s="539">
        <f t="shared" si="4"/>
        <v>0</v>
      </c>
      <c r="P18" s="539">
        <f t="shared" si="5"/>
        <v>0</v>
      </c>
      <c r="Q18" s="532"/>
      <c r="R18" s="532"/>
      <c r="S18" s="532"/>
      <c r="T18" s="532"/>
      <c r="U18" s="532"/>
      <c r="V18" s="532"/>
      <c r="W18" s="532"/>
      <c r="X18" s="532"/>
      <c r="Y18" s="833"/>
      <c r="Z18" s="831"/>
      <c r="AA18" s="837"/>
    </row>
    <row r="19" spans="2:27" ht="24.95" customHeight="1">
      <c r="B19" s="258" t="s">
        <v>781</v>
      </c>
      <c r="C19" s="542"/>
      <c r="D19" s="537" t="s">
        <v>496</v>
      </c>
      <c r="E19" s="537"/>
      <c r="F19" s="541"/>
      <c r="G19" s="832"/>
      <c r="H19" s="833"/>
      <c r="I19" s="802"/>
      <c r="J19" s="802"/>
      <c r="K19" s="543">
        <v>7.0000000000000001E-3</v>
      </c>
      <c r="L19" s="539">
        <f t="shared" si="1"/>
        <v>0</v>
      </c>
      <c r="M19" s="539">
        <f t="shared" si="2"/>
        <v>0</v>
      </c>
      <c r="N19" s="539">
        <f t="shared" si="3"/>
        <v>0</v>
      </c>
      <c r="O19" s="539">
        <f t="shared" si="4"/>
        <v>0</v>
      </c>
      <c r="P19" s="539">
        <f t="shared" si="5"/>
        <v>0</v>
      </c>
      <c r="Q19" s="532"/>
      <c r="R19" s="532"/>
      <c r="S19" s="532"/>
      <c r="T19" s="532"/>
      <c r="U19" s="532"/>
      <c r="V19" s="532"/>
      <c r="W19" s="532"/>
      <c r="X19" s="532"/>
      <c r="Y19" s="833"/>
      <c r="Z19" s="831"/>
      <c r="AA19" s="837"/>
    </row>
    <row r="20" spans="2:27" ht="24.95" customHeight="1">
      <c r="B20" s="258" t="s">
        <v>785</v>
      </c>
      <c r="C20" s="540" t="s">
        <v>497</v>
      </c>
      <c r="D20" s="537"/>
      <c r="E20" s="537"/>
      <c r="F20" s="541"/>
      <c r="G20" s="801"/>
      <c r="H20" s="802"/>
      <c r="I20" s="798">
        <f>SUM(I21:I23)</f>
        <v>0</v>
      </c>
      <c r="J20" s="798">
        <f>SUM(J21:J23)</f>
        <v>0</v>
      </c>
      <c r="K20" s="544"/>
      <c r="L20" s="532"/>
      <c r="M20" s="532"/>
      <c r="N20" s="532"/>
      <c r="O20" s="532"/>
      <c r="P20" s="532"/>
      <c r="Q20" s="539">
        <f>SUM(O21:O23)</f>
        <v>0</v>
      </c>
      <c r="R20" s="539">
        <f>SUM(P21:P23)</f>
        <v>0</v>
      </c>
      <c r="S20" s="539">
        <f>MIN(Q20:R20)</f>
        <v>0</v>
      </c>
      <c r="T20" s="539">
        <f>IF(Q20&gt;R20,Q20-S20,0)</f>
        <v>0</v>
      </c>
      <c r="U20" s="539">
        <f>IF(R20&gt;Q20,R20-S20,0)</f>
        <v>0</v>
      </c>
      <c r="V20" s="532"/>
      <c r="W20" s="532"/>
      <c r="X20" s="532"/>
      <c r="Y20" s="833"/>
      <c r="Z20" s="831"/>
      <c r="AA20" s="837"/>
    </row>
    <row r="21" spans="2:27" ht="24.95" customHeight="1">
      <c r="B21" s="258" t="s">
        <v>786</v>
      </c>
      <c r="C21" s="542"/>
      <c r="D21" s="537" t="s">
        <v>498</v>
      </c>
      <c r="E21" s="537"/>
      <c r="F21" s="541"/>
      <c r="G21" s="832"/>
      <c r="H21" s="833"/>
      <c r="I21" s="802"/>
      <c r="J21" s="802"/>
      <c r="K21" s="543">
        <v>1.2500000000000001E-2</v>
      </c>
      <c r="L21" s="539">
        <f t="shared" si="1"/>
        <v>0</v>
      </c>
      <c r="M21" s="539">
        <f t="shared" si="2"/>
        <v>0</v>
      </c>
      <c r="N21" s="539">
        <f t="shared" si="3"/>
        <v>0</v>
      </c>
      <c r="O21" s="539">
        <f t="shared" si="4"/>
        <v>0</v>
      </c>
      <c r="P21" s="539">
        <f t="shared" si="5"/>
        <v>0</v>
      </c>
      <c r="Q21" s="532"/>
      <c r="R21" s="532"/>
      <c r="S21" s="532"/>
      <c r="T21" s="532"/>
      <c r="U21" s="532"/>
      <c r="V21" s="532"/>
      <c r="W21" s="532"/>
      <c r="X21" s="532"/>
      <c r="Y21" s="833"/>
      <c r="Z21" s="831"/>
      <c r="AA21" s="837"/>
    </row>
    <row r="22" spans="2:27" ht="24.95" customHeight="1">
      <c r="B22" s="258" t="s">
        <v>787</v>
      </c>
      <c r="C22" s="542"/>
      <c r="D22" s="537" t="s">
        <v>499</v>
      </c>
      <c r="E22" s="537"/>
      <c r="F22" s="541"/>
      <c r="G22" s="832"/>
      <c r="H22" s="833"/>
      <c r="I22" s="802"/>
      <c r="J22" s="802"/>
      <c r="K22" s="543">
        <v>1.7500000000000002E-2</v>
      </c>
      <c r="L22" s="539">
        <f t="shared" si="1"/>
        <v>0</v>
      </c>
      <c r="M22" s="539">
        <f t="shared" si="2"/>
        <v>0</v>
      </c>
      <c r="N22" s="539">
        <f t="shared" si="3"/>
        <v>0</v>
      </c>
      <c r="O22" s="539">
        <f t="shared" si="4"/>
        <v>0</v>
      </c>
      <c r="P22" s="539">
        <f t="shared" si="5"/>
        <v>0</v>
      </c>
      <c r="Q22" s="532"/>
      <c r="R22" s="532"/>
      <c r="S22" s="532"/>
      <c r="T22" s="532"/>
      <c r="U22" s="532"/>
      <c r="V22" s="532"/>
      <c r="W22" s="532"/>
      <c r="X22" s="532"/>
      <c r="Y22" s="833"/>
      <c r="Z22" s="831"/>
      <c r="AA22" s="837"/>
    </row>
    <row r="23" spans="2:27" ht="24.95" customHeight="1">
      <c r="B23" s="258" t="s">
        <v>788</v>
      </c>
      <c r="C23" s="542"/>
      <c r="D23" s="537" t="s">
        <v>500</v>
      </c>
      <c r="E23" s="537"/>
      <c r="F23" s="541"/>
      <c r="G23" s="832"/>
      <c r="H23" s="833"/>
      <c r="I23" s="802"/>
      <c r="J23" s="802"/>
      <c r="K23" s="543">
        <v>2.2499999999999999E-2</v>
      </c>
      <c r="L23" s="539">
        <f t="shared" si="1"/>
        <v>0</v>
      </c>
      <c r="M23" s="539">
        <f t="shared" si="2"/>
        <v>0</v>
      </c>
      <c r="N23" s="539">
        <f t="shared" si="3"/>
        <v>0</v>
      </c>
      <c r="O23" s="539">
        <f t="shared" si="4"/>
        <v>0</v>
      </c>
      <c r="P23" s="539">
        <f t="shared" si="5"/>
        <v>0</v>
      </c>
      <c r="Q23" s="532"/>
      <c r="R23" s="532"/>
      <c r="S23" s="532"/>
      <c r="T23" s="532"/>
      <c r="U23" s="532"/>
      <c r="V23" s="532"/>
      <c r="W23" s="532"/>
      <c r="X23" s="532"/>
      <c r="Y23" s="833"/>
      <c r="Z23" s="831"/>
      <c r="AA23" s="837"/>
    </row>
    <row r="24" spans="2:27" ht="24.95" customHeight="1">
      <c r="B24" s="258" t="s">
        <v>789</v>
      </c>
      <c r="C24" s="540" t="s">
        <v>501</v>
      </c>
      <c r="D24" s="537"/>
      <c r="E24" s="537"/>
      <c r="F24" s="541"/>
      <c r="G24" s="801"/>
      <c r="H24" s="802"/>
      <c r="I24" s="798">
        <f>SUM(I25:I32)</f>
        <v>0</v>
      </c>
      <c r="J24" s="798">
        <f>SUM(J25:J32)</f>
        <v>0</v>
      </c>
      <c r="K24" s="544"/>
      <c r="L24" s="532"/>
      <c r="M24" s="532"/>
      <c r="N24" s="532"/>
      <c r="O24" s="532"/>
      <c r="P24" s="532"/>
      <c r="Q24" s="539">
        <f>SUM(O25:O32)</f>
        <v>0</v>
      </c>
      <c r="R24" s="539">
        <f>SUM(P25:P32)</f>
        <v>0</v>
      </c>
      <c r="S24" s="539">
        <f>MIN(Q24:R24)</f>
        <v>0</v>
      </c>
      <c r="T24" s="539">
        <f>IF(Q24&gt;R24,Q24-S24,0)</f>
        <v>0</v>
      </c>
      <c r="U24" s="539">
        <f>IF(R24&gt;Q24,R24-S24,0)</f>
        <v>0</v>
      </c>
      <c r="V24" s="532"/>
      <c r="W24" s="532"/>
      <c r="X24" s="532"/>
      <c r="Y24" s="833"/>
      <c r="Z24" s="831"/>
      <c r="AA24" s="837"/>
    </row>
    <row r="25" spans="2:27" ht="24.95" customHeight="1">
      <c r="B25" s="258" t="s">
        <v>790</v>
      </c>
      <c r="C25" s="542"/>
      <c r="D25" s="537" t="s">
        <v>502</v>
      </c>
      <c r="E25" s="537"/>
      <c r="F25" s="541"/>
      <c r="G25" s="832"/>
      <c r="H25" s="833"/>
      <c r="I25" s="802"/>
      <c r="J25" s="802"/>
      <c r="K25" s="543">
        <v>2.75E-2</v>
      </c>
      <c r="L25" s="539">
        <f t="shared" si="1"/>
        <v>0</v>
      </c>
      <c r="M25" s="539">
        <f t="shared" si="2"/>
        <v>0</v>
      </c>
      <c r="N25" s="539">
        <f t="shared" si="3"/>
        <v>0</v>
      </c>
      <c r="O25" s="539">
        <f t="shared" si="4"/>
        <v>0</v>
      </c>
      <c r="P25" s="539">
        <f t="shared" si="5"/>
        <v>0</v>
      </c>
      <c r="Q25" s="532"/>
      <c r="R25" s="532"/>
      <c r="S25" s="532"/>
      <c r="T25" s="532"/>
      <c r="U25" s="532"/>
      <c r="V25" s="532"/>
      <c r="W25" s="532"/>
      <c r="X25" s="532"/>
      <c r="Y25" s="833"/>
      <c r="Z25" s="831"/>
      <c r="AA25" s="837"/>
    </row>
    <row r="26" spans="2:27" ht="24.95" customHeight="1">
      <c r="B26" s="258" t="s">
        <v>791</v>
      </c>
      <c r="C26" s="542"/>
      <c r="D26" s="537" t="s">
        <v>503</v>
      </c>
      <c r="E26" s="537"/>
      <c r="F26" s="541"/>
      <c r="G26" s="832"/>
      <c r="H26" s="833"/>
      <c r="I26" s="802"/>
      <c r="J26" s="802"/>
      <c r="K26" s="543">
        <v>3.2500000000000001E-2</v>
      </c>
      <c r="L26" s="539">
        <f t="shared" si="1"/>
        <v>0</v>
      </c>
      <c r="M26" s="539">
        <f t="shared" si="2"/>
        <v>0</v>
      </c>
      <c r="N26" s="539">
        <f t="shared" si="3"/>
        <v>0</v>
      </c>
      <c r="O26" s="539">
        <f t="shared" si="4"/>
        <v>0</v>
      </c>
      <c r="P26" s="539">
        <f t="shared" si="5"/>
        <v>0</v>
      </c>
      <c r="Q26" s="532"/>
      <c r="R26" s="532"/>
      <c r="S26" s="532"/>
      <c r="T26" s="532"/>
      <c r="U26" s="532"/>
      <c r="V26" s="532"/>
      <c r="W26" s="532"/>
      <c r="X26" s="532"/>
      <c r="Y26" s="833"/>
      <c r="Z26" s="831"/>
      <c r="AA26" s="837"/>
    </row>
    <row r="27" spans="2:27" ht="24.95" customHeight="1">
      <c r="B27" s="258" t="s">
        <v>792</v>
      </c>
      <c r="C27" s="542"/>
      <c r="D27" s="537" t="s">
        <v>504</v>
      </c>
      <c r="E27" s="537"/>
      <c r="F27" s="541"/>
      <c r="G27" s="832"/>
      <c r="H27" s="833"/>
      <c r="I27" s="802"/>
      <c r="J27" s="802"/>
      <c r="K27" s="543">
        <v>3.7499999999999999E-2</v>
      </c>
      <c r="L27" s="539">
        <f t="shared" si="1"/>
        <v>0</v>
      </c>
      <c r="M27" s="539">
        <f t="shared" si="2"/>
        <v>0</v>
      </c>
      <c r="N27" s="539">
        <f t="shared" si="3"/>
        <v>0</v>
      </c>
      <c r="O27" s="539">
        <f t="shared" si="4"/>
        <v>0</v>
      </c>
      <c r="P27" s="539">
        <f t="shared" si="5"/>
        <v>0</v>
      </c>
      <c r="Q27" s="532"/>
      <c r="R27" s="532"/>
      <c r="S27" s="532"/>
      <c r="T27" s="532"/>
      <c r="U27" s="532"/>
      <c r="V27" s="532"/>
      <c r="W27" s="532"/>
      <c r="X27" s="532"/>
      <c r="Y27" s="833"/>
      <c r="Z27" s="831"/>
      <c r="AA27" s="837"/>
    </row>
    <row r="28" spans="2:27" ht="24.95" customHeight="1">
      <c r="B28" s="258" t="s">
        <v>793</v>
      </c>
      <c r="C28" s="542"/>
      <c r="D28" s="537" t="s">
        <v>505</v>
      </c>
      <c r="E28" s="537"/>
      <c r="F28" s="541"/>
      <c r="G28" s="832"/>
      <c r="H28" s="833"/>
      <c r="I28" s="802"/>
      <c r="J28" s="802"/>
      <c r="K28" s="543">
        <v>4.4999999999999998E-2</v>
      </c>
      <c r="L28" s="539">
        <f t="shared" si="1"/>
        <v>0</v>
      </c>
      <c r="M28" s="539">
        <f t="shared" si="2"/>
        <v>0</v>
      </c>
      <c r="N28" s="539">
        <f t="shared" si="3"/>
        <v>0</v>
      </c>
      <c r="O28" s="539">
        <f t="shared" si="4"/>
        <v>0</v>
      </c>
      <c r="P28" s="539">
        <f t="shared" si="5"/>
        <v>0</v>
      </c>
      <c r="Q28" s="532"/>
      <c r="R28" s="532"/>
      <c r="S28" s="532"/>
      <c r="T28" s="532"/>
      <c r="U28" s="532"/>
      <c r="V28" s="532"/>
      <c r="W28" s="532"/>
      <c r="X28" s="532"/>
      <c r="Y28" s="833"/>
      <c r="Z28" s="831"/>
      <c r="AA28" s="837"/>
    </row>
    <row r="29" spans="2:27" ht="24.95" customHeight="1">
      <c r="B29" s="258" t="s">
        <v>794</v>
      </c>
      <c r="C29" s="542"/>
      <c r="D29" s="537" t="s">
        <v>506</v>
      </c>
      <c r="E29" s="537"/>
      <c r="F29" s="541"/>
      <c r="G29" s="832"/>
      <c r="H29" s="833"/>
      <c r="I29" s="802"/>
      <c r="J29" s="802"/>
      <c r="K29" s="543">
        <v>5.2499999999999998E-2</v>
      </c>
      <c r="L29" s="539">
        <f t="shared" si="1"/>
        <v>0</v>
      </c>
      <c r="M29" s="539">
        <f t="shared" si="2"/>
        <v>0</v>
      </c>
      <c r="N29" s="539">
        <f t="shared" si="3"/>
        <v>0</v>
      </c>
      <c r="O29" s="539">
        <f t="shared" si="4"/>
        <v>0</v>
      </c>
      <c r="P29" s="539">
        <f t="shared" si="5"/>
        <v>0</v>
      </c>
      <c r="Q29" s="532"/>
      <c r="R29" s="532"/>
      <c r="S29" s="532"/>
      <c r="T29" s="532"/>
      <c r="U29" s="532"/>
      <c r="V29" s="532"/>
      <c r="W29" s="532"/>
      <c r="X29" s="532"/>
      <c r="Y29" s="833"/>
      <c r="Z29" s="831"/>
      <c r="AA29" s="837"/>
    </row>
    <row r="30" spans="2:27" ht="24.95" customHeight="1">
      <c r="B30" s="258" t="s">
        <v>795</v>
      </c>
      <c r="C30" s="542"/>
      <c r="D30" s="537" t="s">
        <v>507</v>
      </c>
      <c r="E30" s="537"/>
      <c r="F30" s="541"/>
      <c r="G30" s="832"/>
      <c r="H30" s="833"/>
      <c r="I30" s="802"/>
      <c r="J30" s="802"/>
      <c r="K30" s="543">
        <v>0.06</v>
      </c>
      <c r="L30" s="539">
        <f t="shared" si="1"/>
        <v>0</v>
      </c>
      <c r="M30" s="539">
        <f t="shared" si="2"/>
        <v>0</v>
      </c>
      <c r="N30" s="539">
        <f t="shared" si="3"/>
        <v>0</v>
      </c>
      <c r="O30" s="539">
        <f t="shared" si="4"/>
        <v>0</v>
      </c>
      <c r="P30" s="539">
        <f t="shared" si="5"/>
        <v>0</v>
      </c>
      <c r="Q30" s="532"/>
      <c r="R30" s="532"/>
      <c r="S30" s="532"/>
      <c r="T30" s="532"/>
      <c r="U30" s="532"/>
      <c r="V30" s="532"/>
      <c r="W30" s="532"/>
      <c r="X30" s="532"/>
      <c r="Y30" s="833"/>
      <c r="Z30" s="831"/>
      <c r="AA30" s="837"/>
    </row>
    <row r="31" spans="2:27" ht="24.95" customHeight="1">
      <c r="B31" s="258" t="s">
        <v>796</v>
      </c>
      <c r="C31" s="542"/>
      <c r="D31" s="537" t="s">
        <v>508</v>
      </c>
      <c r="E31" s="537"/>
      <c r="F31" s="541"/>
      <c r="G31" s="832"/>
      <c r="H31" s="833"/>
      <c r="I31" s="802"/>
      <c r="J31" s="802"/>
      <c r="K31" s="543">
        <v>0.08</v>
      </c>
      <c r="L31" s="539">
        <f t="shared" si="1"/>
        <v>0</v>
      </c>
      <c r="M31" s="539">
        <f t="shared" si="2"/>
        <v>0</v>
      </c>
      <c r="N31" s="539">
        <f t="shared" si="3"/>
        <v>0</v>
      </c>
      <c r="O31" s="539">
        <f t="shared" si="4"/>
        <v>0</v>
      </c>
      <c r="P31" s="539">
        <f t="shared" si="5"/>
        <v>0</v>
      </c>
      <c r="Q31" s="532"/>
      <c r="R31" s="532"/>
      <c r="S31" s="532"/>
      <c r="T31" s="532"/>
      <c r="U31" s="532"/>
      <c r="V31" s="532"/>
      <c r="W31" s="532"/>
      <c r="X31" s="532"/>
      <c r="Y31" s="833"/>
      <c r="Z31" s="831"/>
      <c r="AA31" s="837"/>
    </row>
    <row r="32" spans="2:27" ht="24.95" customHeight="1">
      <c r="B32" s="258" t="s">
        <v>797</v>
      </c>
      <c r="C32" s="542"/>
      <c r="D32" s="537" t="s">
        <v>509</v>
      </c>
      <c r="E32" s="537"/>
      <c r="F32" s="541"/>
      <c r="G32" s="832"/>
      <c r="H32" s="833"/>
      <c r="I32" s="802"/>
      <c r="J32" s="802"/>
      <c r="K32" s="543">
        <v>0.125</v>
      </c>
      <c r="L32" s="539">
        <f t="shared" si="1"/>
        <v>0</v>
      </c>
      <c r="M32" s="539">
        <f t="shared" si="2"/>
        <v>0</v>
      </c>
      <c r="N32" s="539">
        <f t="shared" si="3"/>
        <v>0</v>
      </c>
      <c r="O32" s="539">
        <f t="shared" si="4"/>
        <v>0</v>
      </c>
      <c r="P32" s="539">
        <f t="shared" si="5"/>
        <v>0</v>
      </c>
      <c r="Q32" s="532"/>
      <c r="R32" s="532"/>
      <c r="S32" s="532"/>
      <c r="T32" s="532"/>
      <c r="U32" s="532"/>
      <c r="V32" s="532"/>
      <c r="W32" s="532"/>
      <c r="X32" s="532"/>
      <c r="Y32" s="833"/>
      <c r="Z32" s="833"/>
      <c r="AA32" s="838"/>
    </row>
    <row r="33" spans="2:27" ht="24.95" customHeight="1">
      <c r="B33" s="258" t="s">
        <v>798</v>
      </c>
      <c r="C33" s="536" t="s">
        <v>510</v>
      </c>
      <c r="D33" s="537"/>
      <c r="E33" s="537"/>
      <c r="F33" s="538"/>
      <c r="G33" s="801"/>
      <c r="H33" s="802"/>
      <c r="I33" s="802"/>
      <c r="J33" s="802"/>
      <c r="K33" s="531"/>
      <c r="L33" s="532"/>
      <c r="M33" s="532"/>
      <c r="N33" s="532"/>
      <c r="O33" s="532"/>
      <c r="P33" s="532"/>
      <c r="Q33" s="532"/>
      <c r="R33" s="532"/>
      <c r="S33" s="532"/>
      <c r="T33" s="532"/>
      <c r="U33" s="532"/>
      <c r="V33" s="532"/>
      <c r="W33" s="532"/>
      <c r="X33" s="532"/>
      <c r="Y33" s="802"/>
      <c r="Z33" s="802"/>
      <c r="AA33" s="837"/>
    </row>
    <row r="34" spans="2:27" ht="24.95" customHeight="1">
      <c r="B34" s="258" t="s">
        <v>799</v>
      </c>
      <c r="C34" s="540" t="s">
        <v>492</v>
      </c>
      <c r="D34" s="545"/>
      <c r="E34" s="537"/>
      <c r="F34" s="538"/>
      <c r="G34" s="801"/>
      <c r="H34" s="802"/>
      <c r="I34" s="802"/>
      <c r="J34" s="802"/>
      <c r="K34" s="531"/>
      <c r="L34" s="532"/>
      <c r="M34" s="532"/>
      <c r="N34" s="532"/>
      <c r="O34" s="532"/>
      <c r="P34" s="532"/>
      <c r="Q34" s="532"/>
      <c r="R34" s="532"/>
      <c r="S34" s="532"/>
      <c r="T34" s="532"/>
      <c r="U34" s="532"/>
      <c r="V34" s="532"/>
      <c r="W34" s="532"/>
      <c r="X34" s="532"/>
      <c r="Y34" s="534"/>
      <c r="Z34" s="530"/>
      <c r="AA34" s="533"/>
    </row>
    <row r="35" spans="2:27" ht="24.95" customHeight="1">
      <c r="B35" s="258" t="s">
        <v>800</v>
      </c>
      <c r="C35" s="540" t="s">
        <v>497</v>
      </c>
      <c r="D35" s="545"/>
      <c r="E35" s="537"/>
      <c r="F35" s="538"/>
      <c r="G35" s="801"/>
      <c r="H35" s="802"/>
      <c r="I35" s="802"/>
      <c r="J35" s="802"/>
      <c r="K35" s="531"/>
      <c r="L35" s="532"/>
      <c r="M35" s="532"/>
      <c r="N35" s="532"/>
      <c r="O35" s="532"/>
      <c r="P35" s="532"/>
      <c r="Q35" s="532"/>
      <c r="R35" s="532"/>
      <c r="S35" s="532"/>
      <c r="T35" s="532"/>
      <c r="U35" s="532"/>
      <c r="V35" s="532"/>
      <c r="W35" s="532"/>
      <c r="X35" s="532"/>
      <c r="Y35" s="534"/>
      <c r="Z35" s="530"/>
      <c r="AA35" s="533"/>
    </row>
    <row r="36" spans="2:27" ht="24.95" customHeight="1">
      <c r="B36" s="258" t="s">
        <v>801</v>
      </c>
      <c r="C36" s="540" t="s">
        <v>501</v>
      </c>
      <c r="D36" s="545"/>
      <c r="E36" s="537"/>
      <c r="F36" s="538"/>
      <c r="G36" s="801"/>
      <c r="H36" s="802"/>
      <c r="I36" s="802"/>
      <c r="J36" s="802"/>
      <c r="K36" s="531"/>
      <c r="L36" s="532"/>
      <c r="M36" s="532"/>
      <c r="N36" s="532"/>
      <c r="O36" s="532"/>
      <c r="P36" s="532"/>
      <c r="Q36" s="532"/>
      <c r="R36" s="532"/>
      <c r="S36" s="532"/>
      <c r="T36" s="532"/>
      <c r="U36" s="532"/>
      <c r="V36" s="532"/>
      <c r="W36" s="532"/>
      <c r="X36" s="532"/>
      <c r="Y36" s="534"/>
      <c r="Z36" s="530"/>
      <c r="AA36" s="533"/>
    </row>
    <row r="37" spans="2:27" ht="24.95" customHeight="1">
      <c r="B37" s="258" t="s">
        <v>802</v>
      </c>
      <c r="C37" s="526" t="s">
        <v>511</v>
      </c>
      <c r="D37" s="537"/>
      <c r="E37" s="537"/>
      <c r="F37" s="538"/>
      <c r="G37" s="801"/>
      <c r="H37" s="802"/>
      <c r="I37" s="802"/>
      <c r="J37" s="802"/>
      <c r="K37" s="531"/>
      <c r="L37" s="532"/>
      <c r="M37" s="532"/>
      <c r="N37" s="532"/>
      <c r="O37" s="532"/>
      <c r="P37" s="532"/>
      <c r="Q37" s="532"/>
      <c r="R37" s="532"/>
      <c r="S37" s="532"/>
      <c r="T37" s="532"/>
      <c r="U37" s="532"/>
      <c r="V37" s="532"/>
      <c r="W37" s="532"/>
      <c r="X37" s="532"/>
      <c r="Y37" s="802"/>
      <c r="Z37" s="798">
        <f>Z38+Z47+Z48</f>
        <v>0</v>
      </c>
      <c r="AA37" s="533"/>
    </row>
    <row r="38" spans="2:27" ht="24.95" customHeight="1">
      <c r="B38" s="258">
        <v>251</v>
      </c>
      <c r="C38" s="546" t="s">
        <v>513</v>
      </c>
      <c r="D38" s="547"/>
      <c r="E38" s="547"/>
      <c r="F38" s="548"/>
      <c r="G38" s="834"/>
      <c r="H38" s="835"/>
      <c r="I38" s="835"/>
      <c r="J38" s="835"/>
      <c r="K38" s="531"/>
      <c r="L38" s="532"/>
      <c r="M38" s="532"/>
      <c r="N38" s="532"/>
      <c r="O38" s="532"/>
      <c r="P38" s="532"/>
      <c r="Q38" s="532"/>
      <c r="R38" s="532"/>
      <c r="S38" s="532"/>
      <c r="T38" s="532"/>
      <c r="U38" s="532"/>
      <c r="V38" s="532"/>
      <c r="W38" s="532"/>
      <c r="X38" s="532"/>
      <c r="Y38" s="835"/>
      <c r="Z38" s="798">
        <f>Z39+Z40+Z44+Z45+Z46</f>
        <v>0</v>
      </c>
      <c r="AA38" s="533"/>
    </row>
    <row r="39" spans="2:27" ht="24.95" customHeight="1">
      <c r="B39" s="258" t="s">
        <v>803</v>
      </c>
      <c r="C39" s="551" t="s">
        <v>514</v>
      </c>
      <c r="D39" s="552"/>
      <c r="E39" s="552"/>
      <c r="F39" s="553"/>
      <c r="G39" s="801"/>
      <c r="H39" s="802"/>
      <c r="I39" s="802"/>
      <c r="J39" s="802"/>
      <c r="K39" s="531"/>
      <c r="L39" s="532"/>
      <c r="M39" s="532"/>
      <c r="N39" s="532"/>
      <c r="O39" s="532"/>
      <c r="P39" s="532"/>
      <c r="Q39" s="532"/>
      <c r="R39" s="532"/>
      <c r="S39" s="532"/>
      <c r="T39" s="532"/>
      <c r="U39" s="532"/>
      <c r="V39" s="532"/>
      <c r="W39" s="532"/>
      <c r="X39" s="532"/>
      <c r="Y39" s="802"/>
      <c r="Z39" s="802"/>
      <c r="AA39" s="533"/>
    </row>
    <row r="40" spans="2:27" ht="24.95" customHeight="1">
      <c r="B40" s="258" t="s">
        <v>804</v>
      </c>
      <c r="C40" s="551" t="s">
        <v>515</v>
      </c>
      <c r="D40" s="547"/>
      <c r="E40" s="547"/>
      <c r="F40" s="553"/>
      <c r="G40" s="801"/>
      <c r="H40" s="802"/>
      <c r="I40" s="802"/>
      <c r="J40" s="802"/>
      <c r="K40" s="531"/>
      <c r="L40" s="532"/>
      <c r="M40" s="532"/>
      <c r="N40" s="532"/>
      <c r="O40" s="532"/>
      <c r="P40" s="532"/>
      <c r="Q40" s="532"/>
      <c r="R40" s="532"/>
      <c r="S40" s="532"/>
      <c r="T40" s="532"/>
      <c r="U40" s="532"/>
      <c r="V40" s="532"/>
      <c r="W40" s="532"/>
      <c r="X40" s="532"/>
      <c r="Y40" s="802"/>
      <c r="Z40" s="798">
        <f>Z41+Z42+Z43</f>
        <v>0</v>
      </c>
      <c r="AA40" s="533"/>
    </row>
    <row r="41" spans="2:27" ht="24.95" customHeight="1">
      <c r="B41" s="258" t="s">
        <v>805</v>
      </c>
      <c r="C41" s="554" t="s">
        <v>516</v>
      </c>
      <c r="D41" s="547"/>
      <c r="E41" s="555"/>
      <c r="F41" s="553"/>
      <c r="G41" s="801"/>
      <c r="H41" s="802"/>
      <c r="I41" s="802"/>
      <c r="J41" s="802"/>
      <c r="K41" s="531"/>
      <c r="L41" s="532"/>
      <c r="M41" s="532"/>
      <c r="N41" s="532"/>
      <c r="O41" s="532"/>
      <c r="P41" s="532"/>
      <c r="Q41" s="532"/>
      <c r="R41" s="532"/>
      <c r="S41" s="532"/>
      <c r="T41" s="532"/>
      <c r="U41" s="532"/>
      <c r="V41" s="532"/>
      <c r="W41" s="532"/>
      <c r="X41" s="532"/>
      <c r="Y41" s="802"/>
      <c r="Z41" s="802"/>
      <c r="AA41" s="533"/>
    </row>
    <row r="42" spans="2:27" ht="24.95" customHeight="1">
      <c r="B42" s="258" t="s">
        <v>806</v>
      </c>
      <c r="C42" s="554" t="s">
        <v>517</v>
      </c>
      <c r="D42" s="547"/>
      <c r="E42" s="555"/>
      <c r="F42" s="553"/>
      <c r="G42" s="801"/>
      <c r="H42" s="802"/>
      <c r="I42" s="802"/>
      <c r="J42" s="802"/>
      <c r="K42" s="531"/>
      <c r="L42" s="532"/>
      <c r="M42" s="532"/>
      <c r="N42" s="532"/>
      <c r="O42" s="532"/>
      <c r="P42" s="532"/>
      <c r="Q42" s="532"/>
      <c r="R42" s="532"/>
      <c r="S42" s="532"/>
      <c r="T42" s="532"/>
      <c r="U42" s="532"/>
      <c r="V42" s="532"/>
      <c r="W42" s="532"/>
      <c r="X42" s="532"/>
      <c r="Y42" s="802"/>
      <c r="Z42" s="802"/>
      <c r="AA42" s="533"/>
    </row>
    <row r="43" spans="2:27" ht="24.95" customHeight="1">
      <c r="B43" s="258" t="s">
        <v>807</v>
      </c>
      <c r="C43" s="554" t="s">
        <v>518</v>
      </c>
      <c r="D43" s="547"/>
      <c r="E43" s="555"/>
      <c r="F43" s="553"/>
      <c r="G43" s="801"/>
      <c r="H43" s="802"/>
      <c r="I43" s="802"/>
      <c r="J43" s="802"/>
      <c r="K43" s="531"/>
      <c r="L43" s="532"/>
      <c r="M43" s="532"/>
      <c r="N43" s="532"/>
      <c r="O43" s="532"/>
      <c r="P43" s="532"/>
      <c r="Q43" s="532"/>
      <c r="R43" s="532"/>
      <c r="S43" s="532"/>
      <c r="T43" s="532"/>
      <c r="U43" s="532"/>
      <c r="V43" s="532"/>
      <c r="W43" s="532"/>
      <c r="X43" s="532"/>
      <c r="Y43" s="802"/>
      <c r="Z43" s="802"/>
      <c r="AA43" s="533"/>
    </row>
    <row r="44" spans="2:27" ht="24.95" customHeight="1">
      <c r="B44" s="258" t="s">
        <v>808</v>
      </c>
      <c r="C44" s="551" t="s">
        <v>519</v>
      </c>
      <c r="D44" s="547"/>
      <c r="E44" s="547"/>
      <c r="F44" s="553"/>
      <c r="G44" s="801"/>
      <c r="H44" s="802"/>
      <c r="I44" s="802"/>
      <c r="J44" s="802"/>
      <c r="K44" s="531"/>
      <c r="L44" s="532"/>
      <c r="M44" s="532"/>
      <c r="N44" s="532"/>
      <c r="O44" s="532"/>
      <c r="P44" s="532"/>
      <c r="Q44" s="532"/>
      <c r="R44" s="532"/>
      <c r="S44" s="532"/>
      <c r="T44" s="532"/>
      <c r="U44" s="532"/>
      <c r="V44" s="532"/>
      <c r="W44" s="532"/>
      <c r="X44" s="532"/>
      <c r="Y44" s="802"/>
      <c r="Z44" s="798">
        <f>Y44*0.08</f>
        <v>0</v>
      </c>
      <c r="AA44" s="533"/>
    </row>
    <row r="45" spans="2:27" ht="24.95" customHeight="1">
      <c r="B45" s="258" t="s">
        <v>809</v>
      </c>
      <c r="C45" s="551" t="s">
        <v>520</v>
      </c>
      <c r="D45" s="547"/>
      <c r="E45" s="547"/>
      <c r="F45" s="553"/>
      <c r="G45" s="801"/>
      <c r="H45" s="802"/>
      <c r="I45" s="802"/>
      <c r="J45" s="802"/>
      <c r="K45" s="531"/>
      <c r="L45" s="532"/>
      <c r="M45" s="532"/>
      <c r="N45" s="532"/>
      <c r="O45" s="532"/>
      <c r="P45" s="532"/>
      <c r="Q45" s="532"/>
      <c r="R45" s="532"/>
      <c r="S45" s="532"/>
      <c r="T45" s="532"/>
      <c r="U45" s="532"/>
      <c r="V45" s="532"/>
      <c r="W45" s="532"/>
      <c r="X45" s="532"/>
      <c r="Y45" s="802"/>
      <c r="Z45" s="798">
        <f>Y45*0.12</f>
        <v>0</v>
      </c>
      <c r="AA45" s="533"/>
    </row>
    <row r="46" spans="2:27" ht="24.95" customHeight="1">
      <c r="B46" s="258" t="s">
        <v>810</v>
      </c>
      <c r="C46" s="556" t="s">
        <v>522</v>
      </c>
      <c r="D46" s="547"/>
      <c r="E46" s="547"/>
      <c r="F46" s="553"/>
      <c r="G46" s="801"/>
      <c r="H46" s="802"/>
      <c r="I46" s="802"/>
      <c r="J46" s="802"/>
      <c r="K46" s="531"/>
      <c r="L46" s="532"/>
      <c r="M46" s="532"/>
      <c r="N46" s="532"/>
      <c r="O46" s="532"/>
      <c r="P46" s="532"/>
      <c r="Q46" s="532"/>
      <c r="R46" s="532"/>
      <c r="S46" s="532"/>
      <c r="T46" s="532"/>
      <c r="U46" s="532"/>
      <c r="V46" s="532"/>
      <c r="W46" s="532"/>
      <c r="X46" s="532"/>
      <c r="Y46" s="802"/>
      <c r="Z46" s="802"/>
      <c r="AA46" s="533"/>
    </row>
    <row r="47" spans="2:27" ht="24.95" customHeight="1">
      <c r="B47" s="258">
        <v>325</v>
      </c>
      <c r="C47" s="546" t="s">
        <v>524</v>
      </c>
      <c r="D47" s="557"/>
      <c r="E47" s="547"/>
      <c r="F47" s="548"/>
      <c r="G47" s="549"/>
      <c r="H47" s="550"/>
      <c r="I47" s="550"/>
      <c r="J47" s="550"/>
      <c r="K47" s="531"/>
      <c r="L47" s="532"/>
      <c r="M47" s="532"/>
      <c r="N47" s="532"/>
      <c r="O47" s="532"/>
      <c r="P47" s="532"/>
      <c r="Q47" s="532"/>
      <c r="R47" s="532"/>
      <c r="S47" s="532"/>
      <c r="T47" s="532"/>
      <c r="U47" s="532"/>
      <c r="V47" s="532"/>
      <c r="W47" s="532"/>
      <c r="X47" s="532"/>
      <c r="Y47" s="835"/>
      <c r="Z47" s="839"/>
      <c r="AA47" s="533"/>
    </row>
    <row r="48" spans="2:27" ht="24.95" customHeight="1">
      <c r="B48" s="258">
        <v>330</v>
      </c>
      <c r="C48" s="546" t="s">
        <v>525</v>
      </c>
      <c r="D48" s="557"/>
      <c r="E48" s="547"/>
      <c r="F48" s="548"/>
      <c r="G48" s="549"/>
      <c r="H48" s="550"/>
      <c r="I48" s="550"/>
      <c r="J48" s="550"/>
      <c r="K48" s="531"/>
      <c r="L48" s="532"/>
      <c r="M48" s="532"/>
      <c r="N48" s="532"/>
      <c r="O48" s="532"/>
      <c r="P48" s="532"/>
      <c r="Q48" s="532"/>
      <c r="R48" s="532"/>
      <c r="S48" s="532"/>
      <c r="T48" s="532"/>
      <c r="U48" s="532"/>
      <c r="V48" s="532"/>
      <c r="W48" s="532"/>
      <c r="X48" s="532"/>
      <c r="Y48" s="835"/>
      <c r="Z48" s="839"/>
      <c r="AA48" s="533"/>
    </row>
    <row r="49" spans="2:27" ht="24.95" customHeight="1">
      <c r="B49" s="258" t="s">
        <v>811</v>
      </c>
      <c r="C49" s="542" t="s">
        <v>526</v>
      </c>
      <c r="D49" s="558"/>
      <c r="E49" s="537"/>
      <c r="F49" s="559"/>
      <c r="G49" s="560"/>
      <c r="H49" s="561"/>
      <c r="I49" s="561"/>
      <c r="J49" s="561"/>
      <c r="K49" s="562"/>
      <c r="L49" s="563"/>
      <c r="M49" s="563"/>
      <c r="N49" s="563"/>
      <c r="O49" s="563"/>
      <c r="P49" s="563"/>
      <c r="Q49" s="563"/>
      <c r="R49" s="563"/>
      <c r="S49" s="563"/>
      <c r="T49" s="563"/>
      <c r="U49" s="563"/>
      <c r="V49" s="563"/>
      <c r="W49" s="563"/>
      <c r="X49" s="563"/>
      <c r="Y49" s="840"/>
      <c r="Z49" s="798">
        <f>Z50+Z51+Z52+Z53+Z54</f>
        <v>0</v>
      </c>
      <c r="AA49" s="533"/>
    </row>
    <row r="50" spans="2:27" ht="24.95" customHeight="1">
      <c r="B50" s="258">
        <v>360</v>
      </c>
      <c r="C50" s="536" t="s">
        <v>527</v>
      </c>
      <c r="D50" s="558"/>
      <c r="E50" s="537"/>
      <c r="F50" s="559"/>
      <c r="G50" s="560"/>
      <c r="H50" s="561"/>
      <c r="I50" s="561"/>
      <c r="J50" s="561"/>
      <c r="K50" s="562"/>
      <c r="L50" s="563"/>
      <c r="M50" s="563"/>
      <c r="N50" s="563"/>
      <c r="O50" s="563"/>
      <c r="P50" s="563"/>
      <c r="Q50" s="563"/>
      <c r="R50" s="563"/>
      <c r="S50" s="563"/>
      <c r="T50" s="563"/>
      <c r="U50" s="563"/>
      <c r="V50" s="563"/>
      <c r="W50" s="563"/>
      <c r="X50" s="563"/>
      <c r="Y50" s="840"/>
      <c r="Z50" s="841"/>
      <c r="AA50" s="533"/>
    </row>
    <row r="51" spans="2:27" ht="24.95" customHeight="1">
      <c r="B51" s="258">
        <v>370</v>
      </c>
      <c r="C51" s="536" t="s">
        <v>528</v>
      </c>
      <c r="D51" s="558"/>
      <c r="E51" s="537"/>
      <c r="F51" s="559"/>
      <c r="G51" s="560"/>
      <c r="H51" s="561"/>
      <c r="I51" s="561"/>
      <c r="J51" s="561"/>
      <c r="K51" s="562"/>
      <c r="L51" s="563"/>
      <c r="M51" s="563"/>
      <c r="N51" s="563"/>
      <c r="O51" s="563"/>
      <c r="P51" s="563"/>
      <c r="Q51" s="563"/>
      <c r="R51" s="563"/>
      <c r="S51" s="563"/>
      <c r="T51" s="563"/>
      <c r="U51" s="563"/>
      <c r="V51" s="563"/>
      <c r="W51" s="563"/>
      <c r="X51" s="563"/>
      <c r="Y51" s="840"/>
      <c r="Z51" s="841"/>
      <c r="AA51" s="533"/>
    </row>
    <row r="52" spans="2:27" ht="24.95" customHeight="1">
      <c r="B52" s="258">
        <v>380</v>
      </c>
      <c r="C52" s="536" t="s">
        <v>529</v>
      </c>
      <c r="D52" s="558"/>
      <c r="E52" s="537"/>
      <c r="F52" s="559"/>
      <c r="G52" s="560"/>
      <c r="H52" s="561"/>
      <c r="I52" s="561"/>
      <c r="J52" s="561"/>
      <c r="K52" s="562"/>
      <c r="L52" s="563"/>
      <c r="M52" s="563"/>
      <c r="N52" s="563"/>
      <c r="O52" s="563"/>
      <c r="P52" s="563"/>
      <c r="Q52" s="563"/>
      <c r="R52" s="563"/>
      <c r="S52" s="563"/>
      <c r="T52" s="563"/>
      <c r="U52" s="563"/>
      <c r="V52" s="563"/>
      <c r="W52" s="563"/>
      <c r="X52" s="563"/>
      <c r="Y52" s="840"/>
      <c r="Z52" s="841"/>
      <c r="AA52" s="533"/>
    </row>
    <row r="53" spans="2:27" ht="24.95" customHeight="1">
      <c r="B53" s="761" t="s">
        <v>530</v>
      </c>
      <c r="C53" s="1145" t="s">
        <v>531</v>
      </c>
      <c r="D53" s="767"/>
      <c r="E53" s="768"/>
      <c r="F53" s="1141"/>
      <c r="G53" s="604"/>
      <c r="H53" s="605"/>
      <c r="I53" s="605"/>
      <c r="J53" s="605"/>
      <c r="K53" s="606"/>
      <c r="L53" s="607"/>
      <c r="M53" s="607"/>
      <c r="N53" s="607"/>
      <c r="O53" s="607"/>
      <c r="P53" s="607"/>
      <c r="Q53" s="607"/>
      <c r="R53" s="607"/>
      <c r="S53" s="607"/>
      <c r="T53" s="607"/>
      <c r="U53" s="607"/>
      <c r="V53" s="607"/>
      <c r="W53" s="607"/>
      <c r="X53" s="607"/>
      <c r="Y53" s="842"/>
      <c r="Z53" s="843"/>
      <c r="AA53" s="571"/>
    </row>
    <row r="54" spans="2:27" ht="24.95" customHeight="1" thickBot="1">
      <c r="B54" s="277">
        <v>390</v>
      </c>
      <c r="C54" s="564" t="s">
        <v>532</v>
      </c>
      <c r="D54" s="565"/>
      <c r="E54" s="565"/>
      <c r="F54" s="566"/>
      <c r="G54" s="567"/>
      <c r="H54" s="568"/>
      <c r="I54" s="568"/>
      <c r="J54" s="568"/>
      <c r="K54" s="569"/>
      <c r="L54" s="570"/>
      <c r="M54" s="570"/>
      <c r="N54" s="570"/>
      <c r="O54" s="570"/>
      <c r="P54" s="570"/>
      <c r="Q54" s="570"/>
      <c r="R54" s="570"/>
      <c r="S54" s="570"/>
      <c r="T54" s="570"/>
      <c r="U54" s="570"/>
      <c r="V54" s="570"/>
      <c r="W54" s="570"/>
      <c r="X54" s="570"/>
      <c r="Y54" s="844"/>
      <c r="Z54" s="811"/>
      <c r="AA54" s="571"/>
    </row>
    <row r="55" spans="2:27" ht="15">
      <c r="B55" s="284"/>
      <c r="C55" s="285"/>
      <c r="D55" s="285"/>
      <c r="E55" s="285"/>
      <c r="F55" s="285"/>
      <c r="G55" s="286"/>
      <c r="H55" s="286"/>
      <c r="I55" s="286"/>
      <c r="J55" s="286"/>
      <c r="K55" s="284"/>
      <c r="L55" s="286"/>
      <c r="M55" s="286"/>
      <c r="N55" s="286"/>
      <c r="O55" s="286"/>
      <c r="P55" s="286"/>
      <c r="Q55" s="286"/>
      <c r="R55" s="286"/>
      <c r="S55" s="286"/>
      <c r="T55" s="286"/>
      <c r="U55" s="286"/>
      <c r="V55" s="286"/>
      <c r="W55" s="286"/>
      <c r="X55" s="286"/>
      <c r="Y55" s="286"/>
      <c r="Z55" s="285"/>
      <c r="AA55" s="285"/>
    </row>
  </sheetData>
  <sheetProtection algorithmName="SHA-512" hashValue="pPYOj6YOXjU0Sg3xC5C54j+w+GA8jZwL9ulXPFiSD3X4F90Q6FRCW5Hpc+boHZgH76QzcMxb2AUCEz5h/r9sJQ==" saltValue="7nVTPgh1tU76EJcu1xGE1Q==" spinCount="100000" sheet="1" objects="1" scenarios="1"/>
  <mergeCells count="17">
    <mergeCell ref="Y7:Y8"/>
    <mergeCell ref="C12:F12"/>
    <mergeCell ref="B2:AA2"/>
    <mergeCell ref="G6:Y6"/>
    <mergeCell ref="Z6:Z8"/>
    <mergeCell ref="AA6:AA8"/>
    <mergeCell ref="G7:H7"/>
    <mergeCell ref="I7:J7"/>
    <mergeCell ref="K7:K8"/>
    <mergeCell ref="L7:M8"/>
    <mergeCell ref="N7:N8"/>
    <mergeCell ref="O7:P8"/>
    <mergeCell ref="C13:F13"/>
    <mergeCell ref="Q7:R8"/>
    <mergeCell ref="S7:S8"/>
    <mergeCell ref="T7:U8"/>
    <mergeCell ref="V7:X7"/>
  </mergeCells>
  <printOptions horizontalCentered="1" verticalCentered="1"/>
  <pageMargins left="0.31496062992125984" right="0.31496062992125984" top="0.74803149606299213" bottom="0.74803149606299213" header="0.31496062992125984" footer="0.31496062992125984"/>
  <pageSetup paperSize="8" scale="33" orientation="landscape" r:id="rId1"/>
  <headerFooter scaleWithDoc="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1">
    <tabColor theme="4" tint="0.59999389629810485"/>
  </sheetPr>
  <dimension ref="A1:BB22"/>
  <sheetViews>
    <sheetView showGridLines="0" view="pageBreakPreview" zoomScale="40" zoomScaleNormal="40" zoomScaleSheetLayoutView="40" zoomScalePageLayoutView="80" workbookViewId="0">
      <selection activeCell="AY13" sqref="AY13:AZ15"/>
    </sheetView>
  </sheetViews>
  <sheetFormatPr defaultColWidth="10" defaultRowHeight="14.25"/>
  <cols>
    <col min="1" max="1" width="4.375" style="287" customWidth="1"/>
    <col min="2" max="2" width="12" style="287" customWidth="1"/>
    <col min="3" max="3" width="81.75" style="317" customWidth="1"/>
    <col min="4" max="5" width="15.5" style="289" customWidth="1"/>
    <col min="6" max="7" width="17.25" style="289" customWidth="1"/>
    <col min="8" max="8" width="15.5" style="289" customWidth="1"/>
    <col min="9" max="9" width="15.5" style="290" customWidth="1"/>
    <col min="10" max="11" width="15.125" style="290" customWidth="1"/>
    <col min="12" max="27" width="15.125" style="287" customWidth="1"/>
    <col min="28" max="32" width="14.625" style="287" customWidth="1"/>
    <col min="33" max="44" width="12.375" style="287" bestFit="1" customWidth="1"/>
    <col min="45" max="45" width="15.125" style="287" bestFit="1" customWidth="1"/>
    <col min="46" max="48" width="23.375" style="292" customWidth="1"/>
    <col min="49" max="49" width="25.875" style="292" customWidth="1"/>
    <col min="50" max="50" width="23.375" style="292" customWidth="1"/>
    <col min="51" max="52" width="26.375" style="292" customWidth="1"/>
    <col min="53" max="54" width="22.875" style="287" customWidth="1"/>
    <col min="55" max="16384" width="10" style="287"/>
  </cols>
  <sheetData>
    <row r="1" spans="1:54" ht="22.5" customHeight="1" thickBot="1">
      <c r="C1" s="288"/>
      <c r="AE1" s="291"/>
    </row>
    <row r="2" spans="1:54" s="293" customFormat="1" ht="65.25" customHeight="1" thickBot="1">
      <c r="B2" s="1403" t="s">
        <v>533</v>
      </c>
      <c r="C2" s="1404"/>
      <c r="D2" s="1404"/>
      <c r="E2" s="1404"/>
      <c r="F2" s="1404"/>
      <c r="G2" s="1404"/>
      <c r="H2" s="1404"/>
      <c r="I2" s="1404"/>
      <c r="J2" s="1404"/>
      <c r="K2" s="1404"/>
      <c r="L2" s="1404"/>
      <c r="M2" s="1404"/>
      <c r="N2" s="1404"/>
      <c r="O2" s="1404"/>
      <c r="P2" s="1404"/>
      <c r="Q2" s="1404"/>
      <c r="R2" s="1404"/>
      <c r="S2" s="1404"/>
      <c r="T2" s="1404"/>
      <c r="U2" s="1404"/>
      <c r="V2" s="1404"/>
      <c r="W2" s="1404"/>
      <c r="X2" s="1404"/>
      <c r="Y2" s="1404"/>
      <c r="Z2" s="294"/>
      <c r="AA2" s="294"/>
      <c r="AB2" s="294" t="s">
        <v>533</v>
      </c>
      <c r="AC2" s="294"/>
      <c r="AD2" s="294"/>
      <c r="AE2" s="294"/>
      <c r="AF2" s="294"/>
      <c r="AG2" s="294"/>
      <c r="AH2" s="294"/>
      <c r="AI2" s="294"/>
      <c r="AJ2" s="294"/>
      <c r="AK2" s="294"/>
      <c r="AL2" s="294"/>
      <c r="AM2" s="294"/>
      <c r="AN2" s="294"/>
      <c r="AO2" s="294"/>
      <c r="AP2" s="294"/>
      <c r="AQ2" s="294"/>
      <c r="AR2" s="294"/>
      <c r="AS2" s="294"/>
      <c r="AT2" s="295"/>
      <c r="AU2" s="295"/>
      <c r="AV2" s="295"/>
      <c r="AW2" s="295"/>
      <c r="AX2" s="295"/>
      <c r="AY2" s="295"/>
      <c r="AZ2" s="295"/>
      <c r="BA2" s="295"/>
      <c r="BB2" s="295"/>
    </row>
    <row r="3" spans="1:54" ht="24.75" customHeight="1" thickBot="1">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E3" s="291"/>
      <c r="AH3" s="297"/>
      <c r="AI3" s="297"/>
      <c r="AJ3" s="297"/>
      <c r="AK3" s="297"/>
      <c r="AL3" s="297"/>
      <c r="AM3" s="297"/>
      <c r="AN3" s="297"/>
      <c r="AO3" s="297"/>
      <c r="AP3" s="297"/>
      <c r="AQ3" s="297"/>
      <c r="AR3" s="297"/>
      <c r="AS3" s="297"/>
    </row>
    <row r="4" spans="1:54" s="298" customFormat="1" ht="123" customHeight="1">
      <c r="B4" s="1405"/>
      <c r="C4" s="1406"/>
      <c r="D4" s="1411" t="s">
        <v>479</v>
      </c>
      <c r="E4" s="1412"/>
      <c r="F4" s="1411" t="s">
        <v>534</v>
      </c>
      <c r="G4" s="1412"/>
      <c r="H4" s="1413" t="s">
        <v>480</v>
      </c>
      <c r="I4" s="1413"/>
      <c r="J4" s="1414" t="s">
        <v>535</v>
      </c>
      <c r="K4" s="1414"/>
      <c r="L4" s="1415"/>
      <c r="M4" s="1415"/>
      <c r="N4" s="1415"/>
      <c r="O4" s="1415"/>
      <c r="P4" s="1415"/>
      <c r="Q4" s="1415"/>
      <c r="R4" s="1415"/>
      <c r="S4" s="1415"/>
      <c r="T4" s="1415"/>
      <c r="U4" s="1415"/>
      <c r="V4" s="1415"/>
      <c r="W4" s="1415"/>
      <c r="X4" s="1415"/>
      <c r="Y4" s="1415"/>
      <c r="Z4" s="1415"/>
      <c r="AA4" s="1415"/>
      <c r="AB4" s="1425" t="s">
        <v>536</v>
      </c>
      <c r="AC4" s="1425"/>
      <c r="AD4" s="1415"/>
      <c r="AE4" s="1415"/>
      <c r="AF4" s="1415"/>
      <c r="AG4" s="1415"/>
      <c r="AH4" s="1415"/>
      <c r="AI4" s="1415"/>
      <c r="AJ4" s="1415"/>
      <c r="AK4" s="1415"/>
      <c r="AL4" s="1415"/>
      <c r="AM4" s="1415"/>
      <c r="AN4" s="1415"/>
      <c r="AO4" s="1415"/>
      <c r="AP4" s="1415"/>
      <c r="AQ4" s="1415"/>
      <c r="AR4" s="1415"/>
      <c r="AS4" s="1415"/>
      <c r="AT4" s="1416" t="s">
        <v>537</v>
      </c>
      <c r="AU4" s="1417"/>
      <c r="AV4" s="1417"/>
      <c r="AW4" s="1417"/>
      <c r="AX4" s="1418"/>
      <c r="AY4" s="1411" t="s">
        <v>538</v>
      </c>
      <c r="AZ4" s="1419"/>
      <c r="BA4" s="1420" t="s">
        <v>539</v>
      </c>
      <c r="BB4" s="1422" t="s">
        <v>540</v>
      </c>
    </row>
    <row r="5" spans="1:54" s="298" customFormat="1" ht="177.75" customHeight="1">
      <c r="B5" s="1407"/>
      <c r="C5" s="1408"/>
      <c r="D5" s="299" t="s">
        <v>482</v>
      </c>
      <c r="E5" s="299" t="s">
        <v>483</v>
      </c>
      <c r="F5" s="299" t="s">
        <v>541</v>
      </c>
      <c r="G5" s="299" t="s">
        <v>542</v>
      </c>
      <c r="H5" s="299" t="s">
        <v>482</v>
      </c>
      <c r="I5" s="299" t="s">
        <v>483</v>
      </c>
      <c r="J5" s="584" t="s">
        <v>543</v>
      </c>
      <c r="K5" s="584" t="s">
        <v>544</v>
      </c>
      <c r="L5" s="584" t="s">
        <v>545</v>
      </c>
      <c r="M5" s="584" t="s">
        <v>546</v>
      </c>
      <c r="N5" s="584" t="s">
        <v>547</v>
      </c>
      <c r="O5" s="584" t="s">
        <v>548</v>
      </c>
      <c r="P5" s="584" t="s">
        <v>549</v>
      </c>
      <c r="Q5" s="584" t="s">
        <v>550</v>
      </c>
      <c r="R5" s="584" t="s">
        <v>551</v>
      </c>
      <c r="S5" s="584" t="s">
        <v>552</v>
      </c>
      <c r="T5" s="584" t="s">
        <v>553</v>
      </c>
      <c r="U5" s="584" t="s">
        <v>554</v>
      </c>
      <c r="V5" s="584" t="s">
        <v>555</v>
      </c>
      <c r="W5" s="584" t="s">
        <v>556</v>
      </c>
      <c r="X5" s="584" t="s">
        <v>557</v>
      </c>
      <c r="Y5" s="584" t="s">
        <v>558</v>
      </c>
      <c r="Z5" s="584" t="s">
        <v>559</v>
      </c>
      <c r="AA5" s="584">
        <v>12.5</v>
      </c>
      <c r="AB5" s="584" t="s">
        <v>543</v>
      </c>
      <c r="AC5" s="584" t="s">
        <v>544</v>
      </c>
      <c r="AD5" s="584" t="s">
        <v>545</v>
      </c>
      <c r="AE5" s="584" t="s">
        <v>546</v>
      </c>
      <c r="AF5" s="584" t="s">
        <v>547</v>
      </c>
      <c r="AG5" s="584" t="s">
        <v>548</v>
      </c>
      <c r="AH5" s="584" t="s">
        <v>549</v>
      </c>
      <c r="AI5" s="584" t="s">
        <v>550</v>
      </c>
      <c r="AJ5" s="584" t="s">
        <v>551</v>
      </c>
      <c r="AK5" s="584" t="s">
        <v>552</v>
      </c>
      <c r="AL5" s="584" t="s">
        <v>553</v>
      </c>
      <c r="AM5" s="584" t="s">
        <v>554</v>
      </c>
      <c r="AN5" s="584" t="s">
        <v>555</v>
      </c>
      <c r="AO5" s="584" t="s">
        <v>556</v>
      </c>
      <c r="AP5" s="584" t="s">
        <v>557</v>
      </c>
      <c r="AQ5" s="584" t="s">
        <v>558</v>
      </c>
      <c r="AR5" s="584" t="s">
        <v>559</v>
      </c>
      <c r="AS5" s="584">
        <v>12.5</v>
      </c>
      <c r="AT5" s="300" t="s">
        <v>560</v>
      </c>
      <c r="AU5" s="300" t="s">
        <v>561</v>
      </c>
      <c r="AV5" s="300" t="s">
        <v>562</v>
      </c>
      <c r="AW5" s="300" t="s">
        <v>563</v>
      </c>
      <c r="AX5" s="300" t="s">
        <v>564</v>
      </c>
      <c r="AY5" s="299" t="s">
        <v>565</v>
      </c>
      <c r="AZ5" s="299" t="s">
        <v>566</v>
      </c>
      <c r="BA5" s="1421"/>
      <c r="BB5" s="1423"/>
    </row>
    <row r="6" spans="1:54" s="301" customFormat="1" ht="36.75" customHeight="1">
      <c r="B6" s="1409"/>
      <c r="C6" s="1410"/>
      <c r="D6" s="302" t="s">
        <v>6</v>
      </c>
      <c r="E6" s="302" t="s">
        <v>7</v>
      </c>
      <c r="F6" s="302" t="s">
        <v>8</v>
      </c>
      <c r="G6" s="302" t="s">
        <v>9</v>
      </c>
      <c r="H6" s="302" t="s">
        <v>10</v>
      </c>
      <c r="I6" s="302" t="s">
        <v>11</v>
      </c>
      <c r="J6" s="586" t="s">
        <v>567</v>
      </c>
      <c r="K6" s="587" t="s">
        <v>568</v>
      </c>
      <c r="L6" s="587" t="s">
        <v>569</v>
      </c>
      <c r="M6" s="587" t="s">
        <v>570</v>
      </c>
      <c r="N6" s="587" t="s">
        <v>571</v>
      </c>
      <c r="O6" s="587" t="s">
        <v>572</v>
      </c>
      <c r="P6" s="587" t="s">
        <v>573</v>
      </c>
      <c r="Q6" s="587" t="s">
        <v>574</v>
      </c>
      <c r="R6" s="587" t="s">
        <v>575</v>
      </c>
      <c r="S6" s="586" t="s">
        <v>576</v>
      </c>
      <c r="T6" s="586" t="s">
        <v>577</v>
      </c>
      <c r="U6" s="586" t="s">
        <v>578</v>
      </c>
      <c r="V6" s="586" t="s">
        <v>579</v>
      </c>
      <c r="W6" s="586" t="s">
        <v>580</v>
      </c>
      <c r="X6" s="586" t="s">
        <v>581</v>
      </c>
      <c r="Y6" s="586" t="s">
        <v>582</v>
      </c>
      <c r="Z6" s="586" t="s">
        <v>583</v>
      </c>
      <c r="AA6" s="586" t="s">
        <v>584</v>
      </c>
      <c r="AB6" s="586" t="s">
        <v>585</v>
      </c>
      <c r="AC6" s="586" t="s">
        <v>586</v>
      </c>
      <c r="AD6" s="586" t="s">
        <v>587</v>
      </c>
      <c r="AE6" s="586" t="s">
        <v>588</v>
      </c>
      <c r="AF6" s="586" t="s">
        <v>589</v>
      </c>
      <c r="AG6" s="586" t="s">
        <v>590</v>
      </c>
      <c r="AH6" s="586" t="s">
        <v>591</v>
      </c>
      <c r="AI6" s="586" t="s">
        <v>592</v>
      </c>
      <c r="AJ6" s="586" t="s">
        <v>593</v>
      </c>
      <c r="AK6" s="586" t="s">
        <v>594</v>
      </c>
      <c r="AL6" s="586" t="s">
        <v>595</v>
      </c>
      <c r="AM6" s="586" t="s">
        <v>596</v>
      </c>
      <c r="AN6" s="586" t="s">
        <v>597</v>
      </c>
      <c r="AO6" s="586" t="s">
        <v>598</v>
      </c>
      <c r="AP6" s="586" t="s">
        <v>599</v>
      </c>
      <c r="AQ6" s="586" t="s">
        <v>600</v>
      </c>
      <c r="AR6" s="586" t="s">
        <v>601</v>
      </c>
      <c r="AS6" s="586" t="s">
        <v>602</v>
      </c>
      <c r="AT6" s="303" t="s">
        <v>603</v>
      </c>
      <c r="AU6" s="303" t="s">
        <v>604</v>
      </c>
      <c r="AV6" s="303" t="s">
        <v>605</v>
      </c>
      <c r="AW6" s="303" t="s">
        <v>606</v>
      </c>
      <c r="AX6" s="303" t="s">
        <v>607</v>
      </c>
      <c r="AY6" s="304" t="s">
        <v>608</v>
      </c>
      <c r="AZ6" s="304" t="s">
        <v>609</v>
      </c>
      <c r="BA6" s="585" t="s">
        <v>610</v>
      </c>
      <c r="BB6" s="585" t="s">
        <v>611</v>
      </c>
    </row>
    <row r="7" spans="1:54" s="301" customFormat="1" ht="81" customHeight="1">
      <c r="A7" s="305"/>
      <c r="B7" s="306" t="s">
        <v>6</v>
      </c>
      <c r="C7" s="307" t="s">
        <v>612</v>
      </c>
      <c r="D7" s="1019"/>
      <c r="E7" s="1020"/>
      <c r="F7" s="1020"/>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1"/>
      <c r="AE7" s="1022"/>
      <c r="AF7" s="1020"/>
      <c r="AG7" s="1020"/>
      <c r="AH7" s="1020"/>
      <c r="AI7" s="1021"/>
      <c r="AJ7" s="1021"/>
      <c r="AK7" s="1021"/>
      <c r="AL7" s="1023"/>
      <c r="AM7" s="1023"/>
      <c r="AN7" s="1023"/>
      <c r="AO7" s="1023"/>
      <c r="AP7" s="1023"/>
      <c r="AQ7" s="1024"/>
      <c r="AR7" s="1024"/>
      <c r="AS7" s="1025"/>
      <c r="AT7" s="1025"/>
      <c r="AU7" s="1025"/>
      <c r="AV7" s="1025"/>
      <c r="AW7" s="1025"/>
      <c r="AX7" s="1025"/>
      <c r="AY7" s="1025"/>
      <c r="AZ7" s="1025"/>
      <c r="BA7" s="1032"/>
      <c r="BB7" s="1033"/>
    </row>
    <row r="8" spans="1:54" s="301" customFormat="1" ht="54.95" customHeight="1">
      <c r="A8" s="308"/>
      <c r="B8" s="306" t="s">
        <v>7</v>
      </c>
      <c r="C8" s="309" t="s">
        <v>613</v>
      </c>
      <c r="D8" s="1026"/>
      <c r="E8" s="1027"/>
      <c r="F8" s="1027"/>
      <c r="G8" s="1027"/>
      <c r="H8" s="1027"/>
      <c r="I8" s="1027"/>
      <c r="J8" s="1025"/>
      <c r="K8" s="1025"/>
      <c r="L8" s="1025"/>
      <c r="M8" s="1028"/>
      <c r="N8" s="1028"/>
      <c r="O8" s="1028"/>
      <c r="P8" s="1028"/>
      <c r="Q8" s="1028"/>
      <c r="R8" s="1028"/>
      <c r="S8" s="1025"/>
      <c r="T8" s="1028"/>
      <c r="U8" s="1028"/>
      <c r="V8" s="1025"/>
      <c r="W8" s="1028"/>
      <c r="X8" s="1028"/>
      <c r="Y8" s="1028"/>
      <c r="Z8" s="1028"/>
      <c r="AA8" s="1028"/>
      <c r="AB8" s="1025"/>
      <c r="AC8" s="1025"/>
      <c r="AD8" s="1025"/>
      <c r="AE8" s="1028"/>
      <c r="AF8" s="1028"/>
      <c r="AG8" s="1028"/>
      <c r="AH8" s="1028"/>
      <c r="AI8" s="1028"/>
      <c r="AJ8" s="1028"/>
      <c r="AK8" s="1025"/>
      <c r="AL8" s="1028"/>
      <c r="AM8" s="1028"/>
      <c r="AN8" s="1025"/>
      <c r="AO8" s="1028"/>
      <c r="AP8" s="1028"/>
      <c r="AQ8" s="1028"/>
      <c r="AR8" s="1028"/>
      <c r="AS8" s="1025"/>
      <c r="AT8" s="1025"/>
      <c r="AU8" s="1025"/>
      <c r="AV8" s="1025"/>
      <c r="AW8" s="1025"/>
      <c r="AX8" s="1025"/>
      <c r="AY8" s="310"/>
      <c r="AZ8" s="310"/>
      <c r="BA8" s="1034"/>
      <c r="BB8" s="1034"/>
    </row>
    <row r="9" spans="1:54" s="289" customFormat="1" ht="54.95" customHeight="1">
      <c r="A9" s="311"/>
      <c r="B9" s="306" t="s">
        <v>8</v>
      </c>
      <c r="C9" s="312" t="s">
        <v>614</v>
      </c>
      <c r="D9" s="1029"/>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30"/>
      <c r="AF9" s="1025"/>
      <c r="AG9" s="1025"/>
      <c r="AH9" s="1025"/>
      <c r="AI9" s="1025"/>
      <c r="AJ9" s="1025"/>
      <c r="AK9" s="1025"/>
      <c r="AL9" s="1025"/>
      <c r="AM9" s="1025"/>
      <c r="AN9" s="1025"/>
      <c r="AO9" s="1025"/>
      <c r="AP9" s="1025"/>
      <c r="AQ9" s="1025"/>
      <c r="AR9" s="1025"/>
      <c r="AS9" s="1025"/>
      <c r="AT9" s="1025"/>
      <c r="AU9" s="1025"/>
      <c r="AV9" s="1025"/>
      <c r="AW9" s="1025"/>
      <c r="AX9" s="1025"/>
      <c r="AY9" s="1025"/>
      <c r="AZ9" s="1025"/>
      <c r="BA9" s="1025"/>
      <c r="BB9" s="1025"/>
    </row>
    <row r="10" spans="1:54" s="289" customFormat="1" ht="54.95" customHeight="1">
      <c r="A10" s="311"/>
      <c r="B10" s="306" t="s">
        <v>9</v>
      </c>
      <c r="C10" s="313" t="s">
        <v>615</v>
      </c>
      <c r="D10" s="1029"/>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31"/>
      <c r="AB10" s="1025"/>
      <c r="AC10" s="1025"/>
      <c r="AD10" s="1025"/>
      <c r="AE10" s="1030"/>
      <c r="AF10" s="1025"/>
      <c r="AG10" s="1025"/>
      <c r="AH10" s="1025"/>
      <c r="AI10" s="1025"/>
      <c r="AJ10" s="1025"/>
      <c r="AK10" s="1025"/>
      <c r="AL10" s="1025"/>
      <c r="AM10" s="1025"/>
      <c r="AN10" s="1025"/>
      <c r="AO10" s="1025"/>
      <c r="AP10" s="1025"/>
      <c r="AQ10" s="1025"/>
      <c r="AR10" s="1025"/>
      <c r="AS10" s="1025"/>
      <c r="AT10" s="1025"/>
      <c r="AU10" s="1025"/>
      <c r="AV10" s="1025"/>
      <c r="AW10" s="1025"/>
      <c r="AX10" s="1025"/>
      <c r="AY10" s="1025"/>
      <c r="AZ10" s="1025"/>
      <c r="BA10" s="1025"/>
      <c r="BB10" s="1025"/>
    </row>
    <row r="11" spans="1:54" s="289" customFormat="1" ht="54.95" customHeight="1">
      <c r="A11" s="311"/>
      <c r="B11" s="306" t="s">
        <v>616</v>
      </c>
      <c r="C11" s="314" t="s">
        <v>617</v>
      </c>
      <c r="D11" s="1029"/>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30"/>
      <c r="AF11" s="1025"/>
      <c r="AG11" s="1025"/>
      <c r="AH11" s="1025"/>
      <c r="AI11" s="1025"/>
      <c r="AJ11" s="1025"/>
      <c r="AK11" s="1025"/>
      <c r="AL11" s="1025"/>
      <c r="AM11" s="1025"/>
      <c r="AN11" s="1025"/>
      <c r="AO11" s="1025"/>
      <c r="AP11" s="1025"/>
      <c r="AQ11" s="1025"/>
      <c r="AR11" s="1025"/>
      <c r="AS11" s="1025"/>
      <c r="AT11" s="1025"/>
      <c r="AU11" s="1025"/>
      <c r="AV11" s="1025"/>
      <c r="AW11" s="1025"/>
      <c r="AX11" s="1025"/>
      <c r="AY11" s="1025"/>
      <c r="AZ11" s="1025"/>
      <c r="BA11" s="1025"/>
      <c r="BB11" s="1025"/>
    </row>
    <row r="12" spans="1:54" s="289" customFormat="1" ht="54.95" customHeight="1">
      <c r="A12" s="311"/>
      <c r="B12" s="306" t="s">
        <v>10</v>
      </c>
      <c r="C12" s="313" t="s">
        <v>618</v>
      </c>
      <c r="D12" s="1029"/>
      <c r="E12" s="1025"/>
      <c r="F12" s="1025"/>
      <c r="G12" s="1025"/>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30"/>
      <c r="AF12" s="1025"/>
      <c r="AG12" s="1025"/>
      <c r="AH12" s="1025"/>
      <c r="AI12" s="1025"/>
      <c r="AJ12" s="1025"/>
      <c r="AK12" s="1025"/>
      <c r="AL12" s="1025"/>
      <c r="AM12" s="1025"/>
      <c r="AN12" s="1025"/>
      <c r="AO12" s="1025"/>
      <c r="AP12" s="1025"/>
      <c r="AQ12" s="1025"/>
      <c r="AR12" s="1025"/>
      <c r="AS12" s="1025"/>
      <c r="AT12" s="1025"/>
      <c r="AU12" s="1025"/>
      <c r="AV12" s="1025"/>
      <c r="AW12" s="1025"/>
      <c r="AX12" s="1025"/>
      <c r="AY12" s="310"/>
      <c r="AZ12" s="310"/>
      <c r="BA12" s="1025"/>
      <c r="BB12" s="1025"/>
    </row>
    <row r="13" spans="1:54" s="289" customFormat="1" ht="54.95" customHeight="1">
      <c r="A13" s="311"/>
      <c r="B13" s="306" t="s">
        <v>11</v>
      </c>
      <c r="C13" s="312" t="s">
        <v>619</v>
      </c>
      <c r="D13" s="1029"/>
      <c r="E13" s="1025"/>
      <c r="F13" s="1025"/>
      <c r="G13" s="1025"/>
      <c r="H13" s="1025"/>
      <c r="I13" s="1025"/>
      <c r="J13" s="1025"/>
      <c r="K13" s="1025"/>
      <c r="L13" s="1025"/>
      <c r="M13" s="1025"/>
      <c r="N13" s="1025"/>
      <c r="O13" s="1025"/>
      <c r="P13" s="1025"/>
      <c r="Q13" s="1025"/>
      <c r="R13" s="1025"/>
      <c r="S13" s="1025"/>
      <c r="T13" s="1025"/>
      <c r="U13" s="1025"/>
      <c r="V13" s="1025"/>
      <c r="W13" s="1025"/>
      <c r="X13" s="1025"/>
      <c r="Y13" s="1025"/>
      <c r="Z13" s="1025"/>
      <c r="AA13" s="1025"/>
      <c r="AB13" s="1025"/>
      <c r="AC13" s="1025"/>
      <c r="AD13" s="1025"/>
      <c r="AE13" s="1030"/>
      <c r="AF13" s="1025"/>
      <c r="AG13" s="1025"/>
      <c r="AH13" s="1025"/>
      <c r="AI13" s="1025"/>
      <c r="AJ13" s="1025"/>
      <c r="AK13" s="1025"/>
      <c r="AL13" s="1025"/>
      <c r="AM13" s="1025"/>
      <c r="AN13" s="1025"/>
      <c r="AO13" s="1025"/>
      <c r="AP13" s="1025"/>
      <c r="AQ13" s="1025"/>
      <c r="AR13" s="1025"/>
      <c r="AS13" s="1025"/>
      <c r="AT13" s="1025"/>
      <c r="AU13" s="1025"/>
      <c r="AV13" s="1025"/>
      <c r="AW13" s="1025"/>
      <c r="AX13" s="1025"/>
      <c r="AY13" s="1025"/>
      <c r="AZ13" s="1025"/>
      <c r="BA13" s="1025"/>
      <c r="BB13" s="1025"/>
    </row>
    <row r="14" spans="1:54" s="289" customFormat="1" ht="54.95" customHeight="1">
      <c r="A14" s="311"/>
      <c r="B14" s="315" t="s">
        <v>12</v>
      </c>
      <c r="C14" s="313" t="s">
        <v>615</v>
      </c>
      <c r="D14" s="1029"/>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30"/>
      <c r="AF14" s="1025"/>
      <c r="AG14" s="1025"/>
      <c r="AH14" s="1025"/>
      <c r="AI14" s="1025"/>
      <c r="AJ14" s="1025"/>
      <c r="AK14" s="1025"/>
      <c r="AL14" s="1025"/>
      <c r="AM14" s="1025"/>
      <c r="AN14" s="1025"/>
      <c r="AO14" s="1025"/>
      <c r="AP14" s="1025"/>
      <c r="AQ14" s="1025"/>
      <c r="AR14" s="1025"/>
      <c r="AS14" s="1025"/>
      <c r="AT14" s="1025"/>
      <c r="AU14" s="1025"/>
      <c r="AV14" s="1025"/>
      <c r="AW14" s="1025"/>
      <c r="AX14" s="1025"/>
      <c r="AY14" s="1025"/>
      <c r="AZ14" s="1025"/>
      <c r="BA14" s="1025"/>
      <c r="BB14" s="1025"/>
    </row>
    <row r="15" spans="1:54" s="289" customFormat="1" ht="54.95" customHeight="1">
      <c r="A15" s="311"/>
      <c r="B15" s="306" t="s">
        <v>573</v>
      </c>
      <c r="C15" s="314" t="s">
        <v>617</v>
      </c>
      <c r="D15" s="1029"/>
      <c r="E15" s="1025"/>
      <c r="F15" s="1025"/>
      <c r="G15" s="1025"/>
      <c r="H15" s="1025"/>
      <c r="I15" s="1025"/>
      <c r="J15" s="1025"/>
      <c r="K15" s="1025"/>
      <c r="L15" s="1025"/>
      <c r="M15" s="1025"/>
      <c r="N15" s="1025"/>
      <c r="O15" s="1025"/>
      <c r="P15" s="1025"/>
      <c r="Q15" s="1025"/>
      <c r="R15" s="1025"/>
      <c r="S15" s="1025"/>
      <c r="T15" s="1025"/>
      <c r="U15" s="1025"/>
      <c r="V15" s="1025"/>
      <c r="W15" s="1025"/>
      <c r="X15" s="1025"/>
      <c r="Y15" s="1025"/>
      <c r="Z15" s="1025"/>
      <c r="AA15" s="1025"/>
      <c r="AB15" s="1025"/>
      <c r="AC15" s="1025"/>
      <c r="AD15" s="1025"/>
      <c r="AE15" s="1030"/>
      <c r="AF15" s="1025"/>
      <c r="AG15" s="1025"/>
      <c r="AH15" s="1025"/>
      <c r="AI15" s="1025"/>
      <c r="AJ15" s="1025"/>
      <c r="AK15" s="1025"/>
      <c r="AL15" s="1025"/>
      <c r="AM15" s="1025"/>
      <c r="AN15" s="1025"/>
      <c r="AO15" s="1025"/>
      <c r="AP15" s="1025"/>
      <c r="AQ15" s="1025"/>
      <c r="AR15" s="1025"/>
      <c r="AS15" s="1025"/>
      <c r="AT15" s="1025"/>
      <c r="AU15" s="1025"/>
      <c r="AV15" s="1025"/>
      <c r="AW15" s="1025"/>
      <c r="AX15" s="1025"/>
      <c r="AY15" s="1025"/>
      <c r="AZ15" s="1025"/>
      <c r="BA15" s="1025"/>
      <c r="BB15" s="1025"/>
    </row>
    <row r="16" spans="1:54" s="289" customFormat="1" ht="54.95" customHeight="1">
      <c r="A16" s="311"/>
      <c r="B16" s="306" t="s">
        <v>13</v>
      </c>
      <c r="C16" s="313" t="s">
        <v>618</v>
      </c>
      <c r="D16" s="1029"/>
      <c r="E16" s="1025"/>
      <c r="F16" s="1025"/>
      <c r="G16" s="1025"/>
      <c r="H16" s="1025"/>
      <c r="I16" s="1025"/>
      <c r="J16" s="1025"/>
      <c r="K16" s="1025"/>
      <c r="L16" s="1025"/>
      <c r="M16" s="1025"/>
      <c r="N16" s="1025"/>
      <c r="O16" s="1025"/>
      <c r="P16" s="1025"/>
      <c r="Q16" s="1025"/>
      <c r="R16" s="1025"/>
      <c r="S16" s="1025"/>
      <c r="T16" s="1025"/>
      <c r="U16" s="1025"/>
      <c r="V16" s="1025"/>
      <c r="W16" s="1025"/>
      <c r="X16" s="1025"/>
      <c r="Y16" s="1025"/>
      <c r="Z16" s="1025"/>
      <c r="AA16" s="1025"/>
      <c r="AB16" s="1025"/>
      <c r="AC16" s="1025"/>
      <c r="AD16" s="1025"/>
      <c r="AE16" s="1030"/>
      <c r="AF16" s="1025"/>
      <c r="AG16" s="1025"/>
      <c r="AH16" s="1025"/>
      <c r="AI16" s="1025"/>
      <c r="AJ16" s="1025"/>
      <c r="AK16" s="1025"/>
      <c r="AL16" s="1025"/>
      <c r="AM16" s="1025"/>
      <c r="AN16" s="1025"/>
      <c r="AO16" s="1025"/>
      <c r="AP16" s="1025"/>
      <c r="AQ16" s="1025"/>
      <c r="AR16" s="1025"/>
      <c r="AS16" s="1025"/>
      <c r="AT16" s="1025"/>
      <c r="AU16" s="1025"/>
      <c r="AV16" s="1025"/>
      <c r="AW16" s="1025"/>
      <c r="AX16" s="1025"/>
      <c r="AY16" s="310"/>
      <c r="AZ16" s="310"/>
      <c r="BA16" s="1025"/>
      <c r="BB16" s="1025"/>
    </row>
    <row r="17" spans="1:54" s="289" customFormat="1" ht="54.95" customHeight="1">
      <c r="A17" s="311"/>
      <c r="B17" s="315" t="s">
        <v>14</v>
      </c>
      <c r="C17" s="312" t="s">
        <v>620</v>
      </c>
      <c r="D17" s="1029"/>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30"/>
      <c r="AF17" s="1025"/>
      <c r="AG17" s="1025"/>
      <c r="AH17" s="1025"/>
      <c r="AI17" s="1025"/>
      <c r="AJ17" s="1025"/>
      <c r="AK17" s="1025"/>
      <c r="AL17" s="1025"/>
      <c r="AM17" s="1025"/>
      <c r="AN17" s="1025"/>
      <c r="AO17" s="1025"/>
      <c r="AP17" s="1025"/>
      <c r="AQ17" s="1025"/>
      <c r="AR17" s="1025"/>
      <c r="AS17" s="1025"/>
      <c r="AT17" s="1025"/>
      <c r="AU17" s="1025"/>
      <c r="AV17" s="1025"/>
      <c r="AW17" s="1025"/>
      <c r="AX17" s="1025"/>
      <c r="AY17" s="310"/>
      <c r="AZ17" s="310"/>
      <c r="BA17" s="1025"/>
      <c r="BB17" s="1025"/>
    </row>
    <row r="18" spans="1:54" s="289" customFormat="1" ht="54.95" customHeight="1">
      <c r="A18" s="311"/>
      <c r="B18" s="315" t="s">
        <v>15</v>
      </c>
      <c r="C18" s="313" t="s">
        <v>615</v>
      </c>
      <c r="D18" s="1029"/>
      <c r="E18" s="1025"/>
      <c r="F18" s="1025"/>
      <c r="G18" s="1025"/>
      <c r="H18" s="1025"/>
      <c r="I18" s="1025"/>
      <c r="J18" s="1025"/>
      <c r="K18" s="1025"/>
      <c r="L18" s="1025"/>
      <c r="M18" s="1025"/>
      <c r="N18" s="1025"/>
      <c r="O18" s="1025"/>
      <c r="P18" s="1025"/>
      <c r="Q18" s="1025"/>
      <c r="R18" s="1025"/>
      <c r="S18" s="1025"/>
      <c r="T18" s="1025"/>
      <c r="U18" s="1025"/>
      <c r="V18" s="1025"/>
      <c r="W18" s="1025"/>
      <c r="X18" s="1025"/>
      <c r="Y18" s="1025"/>
      <c r="Z18" s="1025"/>
      <c r="AA18" s="1025"/>
      <c r="AB18" s="1025"/>
      <c r="AC18" s="1025"/>
      <c r="AD18" s="1025"/>
      <c r="AE18" s="1030"/>
      <c r="AF18" s="1025"/>
      <c r="AG18" s="1025"/>
      <c r="AH18" s="1025"/>
      <c r="AI18" s="1025"/>
      <c r="AJ18" s="1025"/>
      <c r="AK18" s="1025"/>
      <c r="AL18" s="1025"/>
      <c r="AM18" s="1025"/>
      <c r="AN18" s="1025"/>
      <c r="AO18" s="1025"/>
      <c r="AP18" s="1025"/>
      <c r="AQ18" s="1025"/>
      <c r="AR18" s="1025"/>
      <c r="AS18" s="1025"/>
      <c r="AT18" s="1025"/>
      <c r="AU18" s="1025"/>
      <c r="AV18" s="1025"/>
      <c r="AW18" s="1025"/>
      <c r="AX18" s="1025"/>
      <c r="AY18" s="310"/>
      <c r="AZ18" s="310"/>
      <c r="BA18" s="1025"/>
      <c r="BB18" s="1025"/>
    </row>
    <row r="19" spans="1:54" s="289" customFormat="1" ht="54.95" customHeight="1">
      <c r="A19" s="311"/>
      <c r="B19" s="306" t="s">
        <v>599</v>
      </c>
      <c r="C19" s="316" t="s">
        <v>617</v>
      </c>
      <c r="D19" s="1029"/>
      <c r="E19" s="1025"/>
      <c r="F19" s="1025"/>
      <c r="G19" s="1025"/>
      <c r="H19" s="1025"/>
      <c r="I19" s="1025"/>
      <c r="J19" s="1025"/>
      <c r="K19" s="1025"/>
      <c r="L19" s="1025"/>
      <c r="M19" s="1025"/>
      <c r="N19" s="1025"/>
      <c r="O19" s="1025"/>
      <c r="P19" s="1025"/>
      <c r="Q19" s="1025"/>
      <c r="R19" s="1025"/>
      <c r="S19" s="1025"/>
      <c r="T19" s="1025"/>
      <c r="U19" s="1025"/>
      <c r="V19" s="1025"/>
      <c r="W19" s="1025"/>
      <c r="X19" s="1025"/>
      <c r="Y19" s="1025"/>
      <c r="Z19" s="1025"/>
      <c r="AA19" s="1025"/>
      <c r="AB19" s="1025"/>
      <c r="AC19" s="1025"/>
      <c r="AD19" s="1025"/>
      <c r="AE19" s="1030"/>
      <c r="AF19" s="1025"/>
      <c r="AG19" s="1025"/>
      <c r="AH19" s="1025"/>
      <c r="AI19" s="1025"/>
      <c r="AJ19" s="1025"/>
      <c r="AK19" s="1025"/>
      <c r="AL19" s="1025"/>
      <c r="AM19" s="1025"/>
      <c r="AN19" s="1025"/>
      <c r="AO19" s="1025"/>
      <c r="AP19" s="1025"/>
      <c r="AQ19" s="1025"/>
      <c r="AR19" s="1025"/>
      <c r="AS19" s="1025"/>
      <c r="AT19" s="1025"/>
      <c r="AU19" s="1025"/>
      <c r="AV19" s="1025"/>
      <c r="AW19" s="1025"/>
      <c r="AX19" s="1025"/>
      <c r="AY19" s="310"/>
      <c r="AZ19" s="310"/>
      <c r="BA19" s="1025"/>
      <c r="BB19" s="1025"/>
    </row>
    <row r="20" spans="1:54" s="289" customFormat="1" ht="54.95" customHeight="1">
      <c r="A20" s="311"/>
      <c r="B20" s="306" t="s">
        <v>16</v>
      </c>
      <c r="C20" s="313" t="s">
        <v>618</v>
      </c>
      <c r="D20" s="1029"/>
      <c r="E20" s="1025"/>
      <c r="F20" s="1025"/>
      <c r="G20" s="1025"/>
      <c r="H20" s="1025"/>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30"/>
      <c r="AF20" s="1025"/>
      <c r="AG20" s="1025"/>
      <c r="AH20" s="1025"/>
      <c r="AI20" s="1025"/>
      <c r="AJ20" s="1025"/>
      <c r="AK20" s="1025"/>
      <c r="AL20" s="1025"/>
      <c r="AM20" s="1025"/>
      <c r="AN20" s="1025"/>
      <c r="AO20" s="1025"/>
      <c r="AP20" s="1025"/>
      <c r="AQ20" s="1025"/>
      <c r="AR20" s="1025"/>
      <c r="AS20" s="1025"/>
      <c r="AT20" s="1025"/>
      <c r="AU20" s="1025"/>
      <c r="AV20" s="1025"/>
      <c r="AW20" s="1025"/>
      <c r="AX20" s="1025"/>
      <c r="AY20" s="310"/>
      <c r="AZ20" s="310"/>
      <c r="BA20" s="1025"/>
      <c r="BB20" s="1025"/>
    </row>
    <row r="21" spans="1:54" ht="26.25" customHeight="1">
      <c r="C21" s="1424"/>
      <c r="D21" s="1424"/>
      <c r="E21" s="1424"/>
      <c r="F21" s="1424"/>
      <c r="G21" s="1424"/>
      <c r="H21" s="1424"/>
      <c r="I21" s="1424"/>
      <c r="J21" s="1424"/>
      <c r="K21" s="1424"/>
      <c r="L21" s="1424"/>
      <c r="M21" s="1424"/>
      <c r="N21" s="1424"/>
      <c r="O21" s="1424"/>
      <c r="P21" s="1424"/>
      <c r="Q21" s="1424"/>
      <c r="R21" s="1424"/>
      <c r="S21" s="1424"/>
      <c r="T21" s="1424"/>
      <c r="U21" s="1424"/>
      <c r="V21" s="1424"/>
      <c r="W21" s="1424"/>
      <c r="X21" s="1424"/>
      <c r="Y21" s="1424"/>
      <c r="Z21" s="1424"/>
      <c r="AA21" s="1424"/>
      <c r="AB21" s="1424"/>
      <c r="AC21" s="1424"/>
      <c r="AD21" s="1424"/>
      <c r="AE21" s="1424"/>
      <c r="AF21" s="1424"/>
      <c r="AG21" s="1424"/>
      <c r="AH21" s="1424"/>
      <c r="AI21" s="1424"/>
      <c r="AJ21" s="1424"/>
      <c r="AK21" s="1424"/>
    </row>
    <row r="22" spans="1:54" ht="26.25" customHeight="1"/>
  </sheetData>
  <sheetProtection algorithmName="SHA-512" hashValue="EcjHXIvz6e3Xo54bsorQ9GQDhQRt8JI9PqZvrZEX7jOp36NpckUiQgkwDbAlnMVImuz50OnhDsEeMIjSHO4C5w==" saltValue="Qr4xrFwuXn8vlrSPC8gLjQ==" spinCount="100000" sheet="1" objects="1" scenarios="1"/>
  <mergeCells count="12">
    <mergeCell ref="AT4:AX4"/>
    <mergeCell ref="AY4:AZ4"/>
    <mergeCell ref="BA4:BA5"/>
    <mergeCell ref="BB4:BB5"/>
    <mergeCell ref="C21:AK21"/>
    <mergeCell ref="AB4:AS4"/>
    <mergeCell ref="B2:Y2"/>
    <mergeCell ref="B4:C6"/>
    <mergeCell ref="D4:E4"/>
    <mergeCell ref="F4:G4"/>
    <mergeCell ref="H4:I4"/>
    <mergeCell ref="J4:AA4"/>
  </mergeCells>
  <printOptions horizontalCentered="1" verticalCentered="1"/>
  <pageMargins left="0.19685039370078741" right="0.15748031496062992" top="0.55118110236220474" bottom="0.35433070866141736" header="0.31496062992125984" footer="0.31496062992125984"/>
  <pageSetup paperSize="9" scale="22" fitToWidth="0" orientation="landscape" r:id="rId1"/>
  <headerFooter scaleWithDoc="0" alignWithMargins="0">
    <oddHeader>&amp;CEN
ANNEX I</oddHeader>
    <oddFooter>Page &amp;P of &amp;N</oddFooter>
  </headerFooter>
  <colBreaks count="1" manualBreakCount="1">
    <brk id="27" min="1"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sheetPr>
  <dimension ref="A1:F40"/>
  <sheetViews>
    <sheetView showGridLines="0" topLeftCell="A37" zoomScaleNormal="100" workbookViewId="0">
      <selection activeCell="A40" sqref="A40:C40"/>
    </sheetView>
  </sheetViews>
  <sheetFormatPr defaultColWidth="9" defaultRowHeight="14.25"/>
  <cols>
    <col min="1" max="1" width="11" style="58" customWidth="1"/>
    <col min="2" max="2" width="80.75" style="58" customWidth="1"/>
    <col min="3" max="3" width="12.75" style="58" customWidth="1"/>
    <col min="4" max="4" width="9" style="58"/>
    <col min="5" max="5" width="55.25" style="60" customWidth="1"/>
    <col min="6" max="6" width="55.5" style="60" customWidth="1"/>
    <col min="7" max="16384" width="9" style="58"/>
  </cols>
  <sheetData>
    <row r="1" spans="1:6" ht="18" customHeight="1">
      <c r="A1" s="1243" t="s">
        <v>336</v>
      </c>
      <c r="B1" s="1244"/>
      <c r="C1" s="1250"/>
      <c r="E1" s="56"/>
    </row>
    <row r="2" spans="1:6" ht="14.25" customHeight="1">
      <c r="A2" s="61"/>
    </row>
    <row r="3" spans="1:6" ht="14.25" customHeight="1">
      <c r="A3" s="1252" t="s">
        <v>0</v>
      </c>
      <c r="B3" s="1253" t="s">
        <v>2</v>
      </c>
      <c r="C3" s="185" t="s">
        <v>1</v>
      </c>
    </row>
    <row r="4" spans="1:6">
      <c r="A4" s="1252"/>
      <c r="B4" s="1253"/>
      <c r="C4" s="183" t="s">
        <v>6</v>
      </c>
      <c r="E4" s="64"/>
      <c r="F4" s="64"/>
    </row>
    <row r="5" spans="1:6" ht="18" customHeight="1">
      <c r="A5" s="183" t="s">
        <v>6</v>
      </c>
      <c r="B5" s="19" t="s">
        <v>401</v>
      </c>
      <c r="C5" s="705">
        <f>MAX(C6,C7,C8)</f>
        <v>0</v>
      </c>
      <c r="E5" s="195"/>
      <c r="F5" s="57"/>
    </row>
    <row r="6" spans="1:6" ht="18" customHeight="1">
      <c r="A6" s="183" t="s">
        <v>7</v>
      </c>
      <c r="B6" s="96" t="s">
        <v>1012</v>
      </c>
      <c r="C6" s="921"/>
    </row>
    <row r="7" spans="1:6" ht="18" customHeight="1">
      <c r="A7" s="183" t="s">
        <v>8</v>
      </c>
      <c r="B7" s="96" t="s">
        <v>133</v>
      </c>
      <c r="C7" s="706">
        <f>'IF3'!C5</f>
        <v>0</v>
      </c>
    </row>
    <row r="8" spans="1:6" ht="18" customHeight="1">
      <c r="A8" s="183" t="s">
        <v>9</v>
      </c>
      <c r="B8" s="96" t="s">
        <v>134</v>
      </c>
      <c r="C8" s="707">
        <f>'IF4'!D5</f>
        <v>0</v>
      </c>
    </row>
    <row r="9" spans="1:6" ht="18" customHeight="1">
      <c r="A9" s="183"/>
      <c r="B9" s="196" t="s">
        <v>411</v>
      </c>
      <c r="C9" s="197"/>
    </row>
    <row r="10" spans="1:6" ht="18" customHeight="1">
      <c r="A10" s="183" t="s">
        <v>10</v>
      </c>
      <c r="B10" s="21" t="s">
        <v>1032</v>
      </c>
      <c r="C10" s="920">
        <v>0</v>
      </c>
    </row>
    <row r="11" spans="1:6" ht="18" customHeight="1">
      <c r="A11" s="183" t="s">
        <v>11</v>
      </c>
      <c r="B11" s="1169" t="s">
        <v>1033</v>
      </c>
      <c r="C11" s="921">
        <v>0</v>
      </c>
    </row>
    <row r="12" spans="1:6" ht="30" customHeight="1">
      <c r="A12" s="183" t="s">
        <v>12</v>
      </c>
      <c r="B12" s="1170" t="s">
        <v>1034</v>
      </c>
      <c r="C12" s="921">
        <v>0</v>
      </c>
    </row>
    <row r="13" spans="1:6" ht="29.45" customHeight="1">
      <c r="A13" s="183" t="s">
        <v>13</v>
      </c>
      <c r="B13" s="1170" t="s">
        <v>1035</v>
      </c>
      <c r="C13" s="921">
        <v>0</v>
      </c>
    </row>
    <row r="14" spans="1:6" ht="30" customHeight="1">
      <c r="A14" s="183" t="s">
        <v>14</v>
      </c>
      <c r="B14" s="1170" t="s">
        <v>1037</v>
      </c>
      <c r="C14" s="921">
        <v>0</v>
      </c>
    </row>
    <row r="15" spans="1:6" ht="18" customHeight="1">
      <c r="A15" s="198" t="s">
        <v>15</v>
      </c>
      <c r="B15" s="1170" t="s">
        <v>1036</v>
      </c>
      <c r="C15" s="922">
        <v>0</v>
      </c>
    </row>
    <row r="16" spans="1:6" ht="18" customHeight="1">
      <c r="A16" s="183"/>
      <c r="B16" s="196" t="s">
        <v>412</v>
      </c>
      <c r="C16" s="197"/>
    </row>
    <row r="17" spans="1:6" ht="18" customHeight="1">
      <c r="A17" s="183" t="s">
        <v>16</v>
      </c>
      <c r="B17" s="19" t="s">
        <v>201</v>
      </c>
      <c r="C17" s="920"/>
      <c r="F17" s="57"/>
    </row>
    <row r="18" spans="1:6" ht="18" customHeight="1">
      <c r="A18" s="183" t="s">
        <v>17</v>
      </c>
      <c r="B18" s="19" t="s">
        <v>202</v>
      </c>
      <c r="C18" s="921"/>
      <c r="F18" s="57"/>
    </row>
    <row r="19" spans="1:6" ht="18" customHeight="1">
      <c r="A19" s="183" t="s">
        <v>18</v>
      </c>
      <c r="B19" s="19" t="s">
        <v>135</v>
      </c>
      <c r="C19" s="708">
        <f>IF(AND(C10="",C11="",C12="",C13="",C14="",C15=""),SUM(C5,C17:C18),IF(AND(C10=0,C11=0,C12=0,C13=0,C14=0,C15=0),SUM(C5,C17:C18),SUM(C10:C15,C17:C18)))</f>
        <v>0</v>
      </c>
      <c r="E19" s="195"/>
    </row>
    <row r="24" spans="1:6">
      <c r="B24" s="68"/>
    </row>
    <row r="26" spans="1:6" s="60" customFormat="1" ht="18" customHeight="1">
      <c r="A26" s="1251" t="s">
        <v>337</v>
      </c>
      <c r="B26" s="1251"/>
      <c r="C26" s="1251"/>
    </row>
    <row r="27" spans="1:6" s="60" customFormat="1">
      <c r="A27" s="35"/>
      <c r="B27" s="35"/>
      <c r="C27" s="35"/>
    </row>
    <row r="28" spans="1:6">
      <c r="A28" s="1252" t="s">
        <v>0</v>
      </c>
      <c r="B28" s="1253" t="s">
        <v>2</v>
      </c>
      <c r="C28" s="185" t="s">
        <v>1</v>
      </c>
    </row>
    <row r="29" spans="1:6">
      <c r="A29" s="1252"/>
      <c r="B29" s="1253"/>
      <c r="C29" s="183" t="s">
        <v>6</v>
      </c>
      <c r="E29" s="57"/>
    </row>
    <row r="30" spans="1:6" ht="18" customHeight="1">
      <c r="A30" s="183" t="s">
        <v>6</v>
      </c>
      <c r="B30" s="21" t="s">
        <v>136</v>
      </c>
      <c r="C30" s="957" t="e">
        <f>'IF1'!C7/C5</f>
        <v>#DIV/0!</v>
      </c>
      <c r="E30" s="57"/>
    </row>
    <row r="31" spans="1:6" ht="18" customHeight="1">
      <c r="A31" s="183" t="s">
        <v>7</v>
      </c>
      <c r="B31" s="21" t="s">
        <v>377</v>
      </c>
      <c r="C31" s="958">
        <f>'IF1'!C7-(C5*56%)</f>
        <v>0</v>
      </c>
      <c r="E31" s="57"/>
    </row>
    <row r="32" spans="1:6" ht="18" customHeight="1">
      <c r="A32" s="183" t="s">
        <v>8</v>
      </c>
      <c r="B32" s="21" t="s">
        <v>138</v>
      </c>
      <c r="C32" s="957" t="e">
        <f>'IF1'!C6/C5</f>
        <v>#DIV/0!</v>
      </c>
      <c r="E32" s="57"/>
    </row>
    <row r="33" spans="1:5" ht="18" customHeight="1">
      <c r="A33" s="183" t="s">
        <v>9</v>
      </c>
      <c r="B33" s="21" t="s">
        <v>378</v>
      </c>
      <c r="C33" s="958">
        <f>'IF1'!C6-(C5*75%)</f>
        <v>0</v>
      </c>
      <c r="E33" s="57"/>
    </row>
    <row r="34" spans="1:5" ht="18" customHeight="1">
      <c r="A34" s="183" t="s">
        <v>10</v>
      </c>
      <c r="B34" s="21" t="s">
        <v>137</v>
      </c>
      <c r="C34" s="957" t="e">
        <f>'IF1'!C5/C5</f>
        <v>#DIV/0!</v>
      </c>
      <c r="E34" s="57"/>
    </row>
    <row r="35" spans="1:5" ht="18" customHeight="1">
      <c r="A35" s="183" t="s">
        <v>11</v>
      </c>
      <c r="B35" s="21" t="s">
        <v>111</v>
      </c>
      <c r="C35" s="958">
        <f>'IF1'!C5-(C5*100%)</f>
        <v>0</v>
      </c>
    </row>
    <row r="39" spans="1:5" ht="13.5" customHeight="1">
      <c r="A39" s="703" t="s">
        <v>939</v>
      </c>
      <c r="B39" s="704"/>
      <c r="C39" s="647"/>
      <c r="D39" s="188"/>
    </row>
    <row r="40" spans="1:5" ht="309" customHeight="1">
      <c r="A40" s="1249" t="s">
        <v>1060</v>
      </c>
      <c r="B40" s="1249"/>
      <c r="C40" s="1249"/>
    </row>
  </sheetData>
  <sheetProtection algorithmName="SHA-512" hashValue="Nko/qFxAzopH827JUdNJX/LgIE/LHTQV3gPaAmAExedTPsetTrdKBp3y3FhIWsDu9cZEJ7YeZnjilbocKVNmiA==" saltValue="0CCljqI+JlGjzpdUwNJpnQ==" spinCount="100000" sheet="1" objects="1" scenarios="1"/>
  <mergeCells count="7">
    <mergeCell ref="A40:C40"/>
    <mergeCell ref="A1:C1"/>
    <mergeCell ref="A26:C26"/>
    <mergeCell ref="A3:A4"/>
    <mergeCell ref="B3:B4"/>
    <mergeCell ref="A28:A29"/>
    <mergeCell ref="B28:B29"/>
  </mergeCells>
  <pageMargins left="0.7" right="0.7" top="0.75" bottom="0.75" header="0.3" footer="0.3"/>
  <pageSetup paperSize="9" orientation="portrait" r:id="rId1"/>
  <ignoredErrors>
    <ignoredError sqref="A10:A17 C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2">
    <tabColor theme="4" tint="0.59999389629810485"/>
    <pageSetUpPr fitToPage="1"/>
  </sheetPr>
  <dimension ref="A1:AO20"/>
  <sheetViews>
    <sheetView showGridLines="0" view="pageBreakPreview" zoomScale="40" zoomScaleNormal="70" zoomScaleSheetLayoutView="40" zoomScalePageLayoutView="60" workbookViewId="0">
      <pane xSplit="2" ySplit="6" topLeftCell="C7" activePane="bottomRight" state="frozen"/>
      <selection activeCell="C14" sqref="C14:F14"/>
      <selection pane="topRight" activeCell="C14" sqref="C14:F14"/>
      <selection pane="bottomLeft" activeCell="C14" sqref="C14:F14"/>
      <selection pane="bottomRight" activeCell="J9" sqref="J9"/>
    </sheetView>
  </sheetViews>
  <sheetFormatPr defaultColWidth="10" defaultRowHeight="14.25"/>
  <cols>
    <col min="1" max="1" width="3" style="292" customWidth="1"/>
    <col min="2" max="2" width="15.5" style="292" customWidth="1"/>
    <col min="3" max="3" width="83.75" style="318" customWidth="1"/>
    <col min="4" max="8" width="20.625" style="319" customWidth="1"/>
    <col min="9" max="9" width="23.5" style="320" customWidth="1"/>
    <col min="10" max="11" width="12.375" style="320" customWidth="1"/>
    <col min="12" max="19" width="12.375" style="292" customWidth="1"/>
    <col min="20" max="20" width="15.125" style="292" bestFit="1" customWidth="1"/>
    <col min="21" max="22" width="11.75" style="292" customWidth="1"/>
    <col min="23" max="23" width="13.75" style="292" customWidth="1"/>
    <col min="24" max="24" width="15.375" style="292" customWidth="1"/>
    <col min="25" max="26" width="13.5" style="292" customWidth="1"/>
    <col min="27" max="28" width="12.375" style="292" customWidth="1"/>
    <col min="29" max="29" width="12.125" style="292" customWidth="1"/>
    <col min="30" max="30" width="13.125" style="292" customWidth="1"/>
    <col min="31" max="31" width="15.125" style="292" bestFit="1" customWidth="1"/>
    <col min="32" max="36" width="20.875" style="292" customWidth="1"/>
    <col min="37" max="40" width="22.25" style="292" customWidth="1"/>
    <col min="41" max="41" width="27" style="292" customWidth="1"/>
    <col min="42" max="16384" width="10" style="292"/>
  </cols>
  <sheetData>
    <row r="1" spans="1:41" ht="17.25" customHeight="1" thickBot="1"/>
    <row r="2" spans="1:41" s="321" customFormat="1" ht="42" customHeight="1" thickBot="1">
      <c r="B2" s="322" t="s">
        <v>621</v>
      </c>
      <c r="C2" s="323"/>
      <c r="D2" s="323"/>
      <c r="E2" s="323"/>
      <c r="F2" s="323"/>
      <c r="G2" s="323"/>
      <c r="H2" s="323"/>
      <c r="I2" s="323"/>
      <c r="J2" s="323"/>
      <c r="K2" s="323"/>
      <c r="L2" s="323"/>
      <c r="M2" s="323"/>
      <c r="N2" s="323"/>
      <c r="O2" s="323"/>
      <c r="P2" s="323"/>
      <c r="Q2" s="323"/>
      <c r="R2" s="323"/>
      <c r="S2" s="323"/>
      <c r="T2" s="323"/>
      <c r="U2" s="323" t="s">
        <v>621</v>
      </c>
      <c r="V2" s="323"/>
      <c r="W2" s="323"/>
      <c r="X2" s="323"/>
      <c r="Y2" s="323"/>
      <c r="Z2" s="323"/>
      <c r="AA2" s="323"/>
      <c r="AB2" s="323"/>
      <c r="AC2" s="323"/>
      <c r="AD2" s="323"/>
      <c r="AE2" s="323"/>
      <c r="AF2" s="323"/>
      <c r="AG2" s="323"/>
      <c r="AH2" s="323"/>
      <c r="AI2" s="323"/>
      <c r="AJ2" s="323"/>
      <c r="AK2" s="323"/>
      <c r="AL2" s="323"/>
      <c r="AM2" s="323"/>
      <c r="AN2" s="323"/>
      <c r="AO2" s="324"/>
    </row>
    <row r="3" spans="1:41" ht="28.5" customHeight="1" thickBot="1">
      <c r="C3" s="325"/>
      <c r="D3" s="325"/>
      <c r="E3" s="325"/>
      <c r="F3" s="325"/>
      <c r="G3" s="325"/>
      <c r="H3" s="325"/>
      <c r="I3" s="325"/>
      <c r="J3" s="325"/>
      <c r="K3" s="325"/>
      <c r="L3" s="325"/>
      <c r="M3" s="325"/>
      <c r="N3" s="325"/>
      <c r="O3" s="325"/>
      <c r="P3" s="325"/>
      <c r="Q3" s="325"/>
      <c r="R3" s="325"/>
      <c r="S3" s="325"/>
      <c r="T3" s="325"/>
      <c r="U3" s="325"/>
      <c r="V3" s="325"/>
      <c r="X3" s="326"/>
      <c r="AA3" s="327"/>
      <c r="AB3" s="327"/>
      <c r="AC3" s="327"/>
      <c r="AD3" s="327"/>
      <c r="AE3" s="325"/>
    </row>
    <row r="4" spans="1:41" s="328" customFormat="1" ht="102" customHeight="1">
      <c r="B4" s="1436"/>
      <c r="C4" s="1437"/>
      <c r="D4" s="1442" t="s">
        <v>479</v>
      </c>
      <c r="E4" s="1442"/>
      <c r="F4" s="1442" t="s">
        <v>534</v>
      </c>
      <c r="G4" s="1442"/>
      <c r="H4" s="1442" t="s">
        <v>480</v>
      </c>
      <c r="I4" s="1442"/>
      <c r="J4" s="1426" t="s">
        <v>622</v>
      </c>
      <c r="K4" s="1427"/>
      <c r="L4" s="1443"/>
      <c r="M4" s="1443"/>
      <c r="N4" s="1443"/>
      <c r="O4" s="1443"/>
      <c r="P4" s="1443"/>
      <c r="Q4" s="1443"/>
      <c r="R4" s="1443"/>
      <c r="S4" s="1443"/>
      <c r="T4" s="1443"/>
      <c r="U4" s="1426" t="s">
        <v>623</v>
      </c>
      <c r="V4" s="1427"/>
      <c r="W4" s="1443"/>
      <c r="X4" s="1443"/>
      <c r="Y4" s="1443"/>
      <c r="Z4" s="1443"/>
      <c r="AA4" s="1443"/>
      <c r="AB4" s="1443"/>
      <c r="AC4" s="1443"/>
      <c r="AD4" s="1443"/>
      <c r="AE4" s="1443"/>
      <c r="AF4" s="1426" t="s">
        <v>537</v>
      </c>
      <c r="AG4" s="1427"/>
      <c r="AH4" s="1427"/>
      <c r="AI4" s="1427"/>
      <c r="AJ4" s="1428"/>
      <c r="AK4" s="1429" t="s">
        <v>539</v>
      </c>
      <c r="AL4" s="1430"/>
      <c r="AM4" s="1431" t="s">
        <v>624</v>
      </c>
      <c r="AN4" s="1430"/>
      <c r="AO4" s="1432" t="s">
        <v>625</v>
      </c>
    </row>
    <row r="5" spans="1:41" s="328" customFormat="1" ht="113.25" customHeight="1">
      <c r="B5" s="1438"/>
      <c r="C5" s="1439"/>
      <c r="D5" s="329" t="s">
        <v>482</v>
      </c>
      <c r="E5" s="329" t="s">
        <v>483</v>
      </c>
      <c r="F5" s="329" t="s">
        <v>541</v>
      </c>
      <c r="G5" s="329" t="s">
        <v>542</v>
      </c>
      <c r="H5" s="329" t="s">
        <v>482</v>
      </c>
      <c r="I5" s="329" t="s">
        <v>483</v>
      </c>
      <c r="J5" s="602" t="s">
        <v>543</v>
      </c>
      <c r="K5" s="584" t="s">
        <v>544</v>
      </c>
      <c r="L5" s="584" t="s">
        <v>545</v>
      </c>
      <c r="M5" s="584" t="s">
        <v>546</v>
      </c>
      <c r="N5" s="584" t="s">
        <v>547</v>
      </c>
      <c r="O5" s="584" t="s">
        <v>626</v>
      </c>
      <c r="P5" s="588" t="s">
        <v>627</v>
      </c>
      <c r="Q5" s="588" t="s">
        <v>554</v>
      </c>
      <c r="R5" s="588" t="s">
        <v>628</v>
      </c>
      <c r="S5" s="588" t="s">
        <v>629</v>
      </c>
      <c r="T5" s="588">
        <v>12.5</v>
      </c>
      <c r="U5" s="584" t="s">
        <v>543</v>
      </c>
      <c r="V5" s="584" t="s">
        <v>544</v>
      </c>
      <c r="W5" s="584" t="s">
        <v>545</v>
      </c>
      <c r="X5" s="584" t="s">
        <v>546</v>
      </c>
      <c r="Y5" s="584" t="s">
        <v>547</v>
      </c>
      <c r="Z5" s="584" t="s">
        <v>626</v>
      </c>
      <c r="AA5" s="588" t="s">
        <v>627</v>
      </c>
      <c r="AB5" s="588" t="s">
        <v>554</v>
      </c>
      <c r="AC5" s="588" t="s">
        <v>628</v>
      </c>
      <c r="AD5" s="588" t="s">
        <v>629</v>
      </c>
      <c r="AE5" s="588">
        <v>12.5</v>
      </c>
      <c r="AF5" s="330" t="s">
        <v>560</v>
      </c>
      <c r="AG5" s="330" t="s">
        <v>561</v>
      </c>
      <c r="AH5" s="330" t="s">
        <v>562</v>
      </c>
      <c r="AI5" s="330" t="s">
        <v>563</v>
      </c>
      <c r="AJ5" s="330" t="s">
        <v>564</v>
      </c>
      <c r="AK5" s="331" t="s">
        <v>565</v>
      </c>
      <c r="AL5" s="331" t="s">
        <v>630</v>
      </c>
      <c r="AM5" s="331" t="s">
        <v>565</v>
      </c>
      <c r="AN5" s="331" t="s">
        <v>630</v>
      </c>
      <c r="AO5" s="1433"/>
    </row>
    <row r="6" spans="1:41" s="332" customFormat="1" ht="37.5" customHeight="1">
      <c r="B6" s="1440"/>
      <c r="C6" s="1441"/>
      <c r="D6" s="333" t="s">
        <v>6</v>
      </c>
      <c r="E6" s="333" t="s">
        <v>7</v>
      </c>
      <c r="F6" s="333" t="s">
        <v>8</v>
      </c>
      <c r="G6" s="333" t="s">
        <v>9</v>
      </c>
      <c r="H6" s="333" t="s">
        <v>10</v>
      </c>
      <c r="I6" s="333" t="s">
        <v>11</v>
      </c>
      <c r="J6" s="589" t="s">
        <v>573</v>
      </c>
      <c r="K6" s="589" t="s">
        <v>574</v>
      </c>
      <c r="L6" s="589" t="s">
        <v>575</v>
      </c>
      <c r="M6" s="589" t="s">
        <v>576</v>
      </c>
      <c r="N6" s="589" t="s">
        <v>577</v>
      </c>
      <c r="O6" s="589" t="s">
        <v>578</v>
      </c>
      <c r="P6" s="589" t="s">
        <v>579</v>
      </c>
      <c r="Q6" s="589" t="s">
        <v>580</v>
      </c>
      <c r="R6" s="589" t="s">
        <v>581</v>
      </c>
      <c r="S6" s="589" t="s">
        <v>582</v>
      </c>
      <c r="T6" s="589" t="s">
        <v>583</v>
      </c>
      <c r="U6" s="589" t="s">
        <v>586</v>
      </c>
      <c r="V6" s="589" t="s">
        <v>587</v>
      </c>
      <c r="W6" s="589" t="s">
        <v>588</v>
      </c>
      <c r="X6" s="589" t="s">
        <v>589</v>
      </c>
      <c r="Y6" s="589" t="s">
        <v>590</v>
      </c>
      <c r="Z6" s="589" t="s">
        <v>591</v>
      </c>
      <c r="AA6" s="589" t="s">
        <v>592</v>
      </c>
      <c r="AB6" s="589" t="s">
        <v>593</v>
      </c>
      <c r="AC6" s="589" t="s">
        <v>594</v>
      </c>
      <c r="AD6" s="589" t="s">
        <v>595</v>
      </c>
      <c r="AE6" s="589" t="s">
        <v>596</v>
      </c>
      <c r="AF6" s="334" t="s">
        <v>603</v>
      </c>
      <c r="AG6" s="334" t="s">
        <v>604</v>
      </c>
      <c r="AH6" s="334" t="s">
        <v>605</v>
      </c>
      <c r="AI6" s="334" t="s">
        <v>606</v>
      </c>
      <c r="AJ6" s="334" t="s">
        <v>607</v>
      </c>
      <c r="AK6" s="333" t="s">
        <v>49</v>
      </c>
      <c r="AL6" s="333" t="s">
        <v>50</v>
      </c>
      <c r="AM6" s="333" t="s">
        <v>91</v>
      </c>
      <c r="AN6" s="333" t="s">
        <v>90</v>
      </c>
      <c r="AO6" s="335" t="s">
        <v>206</v>
      </c>
    </row>
    <row r="7" spans="1:41" s="332" customFormat="1" ht="97.5" customHeight="1">
      <c r="A7" s="305"/>
      <c r="B7" s="336" t="s">
        <v>6</v>
      </c>
      <c r="C7" s="337" t="s">
        <v>612</v>
      </c>
      <c r="D7" s="592">
        <f>D9+D12+D15+D19+D20</f>
        <v>0</v>
      </c>
      <c r="E7" s="593">
        <f t="shared" ref="E7:AE7" si="0">E9+E12+E15+E19+E20</f>
        <v>0</v>
      </c>
      <c r="F7" s="593">
        <f t="shared" si="0"/>
        <v>0</v>
      </c>
      <c r="G7" s="593">
        <f t="shared" si="0"/>
        <v>0</v>
      </c>
      <c r="H7" s="593">
        <f t="shared" si="0"/>
        <v>0</v>
      </c>
      <c r="I7" s="593">
        <f t="shared" si="0"/>
        <v>0</v>
      </c>
      <c r="J7" s="1035"/>
      <c r="K7" s="593">
        <f t="shared" si="0"/>
        <v>0</v>
      </c>
      <c r="L7" s="593">
        <f t="shared" si="0"/>
        <v>0</v>
      </c>
      <c r="M7" s="593">
        <f t="shared" si="0"/>
        <v>0</v>
      </c>
      <c r="N7" s="593">
        <f t="shared" si="0"/>
        <v>0</v>
      </c>
      <c r="O7" s="593">
        <f t="shared" si="0"/>
        <v>0</v>
      </c>
      <c r="P7" s="593">
        <f t="shared" si="0"/>
        <v>0</v>
      </c>
      <c r="Q7" s="593">
        <f t="shared" si="0"/>
        <v>0</v>
      </c>
      <c r="R7" s="593">
        <f t="shared" si="0"/>
        <v>0</v>
      </c>
      <c r="S7" s="593">
        <f t="shared" si="0"/>
        <v>0</v>
      </c>
      <c r="T7" s="593">
        <f t="shared" si="0"/>
        <v>0</v>
      </c>
      <c r="U7" s="593">
        <f t="shared" si="0"/>
        <v>0</v>
      </c>
      <c r="V7" s="593">
        <f t="shared" si="0"/>
        <v>0</v>
      </c>
      <c r="W7" s="590">
        <f t="shared" si="0"/>
        <v>0</v>
      </c>
      <c r="X7" s="594">
        <f t="shared" si="0"/>
        <v>0</v>
      </c>
      <c r="Y7" s="593">
        <f t="shared" si="0"/>
        <v>0</v>
      </c>
      <c r="Z7" s="593">
        <f t="shared" si="0"/>
        <v>0</v>
      </c>
      <c r="AA7" s="590">
        <f t="shared" si="0"/>
        <v>0</v>
      </c>
      <c r="AB7" s="590">
        <f t="shared" si="0"/>
        <v>0</v>
      </c>
      <c r="AC7" s="595">
        <f t="shared" si="0"/>
        <v>0</v>
      </c>
      <c r="AD7" s="595">
        <f t="shared" si="0"/>
        <v>0</v>
      </c>
      <c r="AE7" s="593">
        <f t="shared" si="0"/>
        <v>0</v>
      </c>
      <c r="AF7" s="1036"/>
      <c r="AG7" s="1036"/>
      <c r="AH7" s="1036"/>
      <c r="AI7" s="1036"/>
      <c r="AJ7" s="1036"/>
      <c r="AK7" s="591">
        <f>AK9+AK12+AK15+AK19+AK20</f>
        <v>0</v>
      </c>
      <c r="AL7" s="591">
        <f>AL9+AL12+AL15+AL19+AL20</f>
        <v>0</v>
      </c>
      <c r="AM7" s="590">
        <f t="shared" ref="AM7:AN7" si="1">AM9+AM12+AM15+AM19+AM20</f>
        <v>0</v>
      </c>
      <c r="AN7" s="590">
        <f t="shared" si="1"/>
        <v>0</v>
      </c>
      <c r="AO7" s="777">
        <f>MAX(AM7,AN7)</f>
        <v>0</v>
      </c>
    </row>
    <row r="8" spans="1:41" s="332" customFormat="1" ht="57" customHeight="1">
      <c r="B8" s="336"/>
      <c r="C8" s="338" t="s">
        <v>631</v>
      </c>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40"/>
    </row>
    <row r="9" spans="1:41" s="319" customFormat="1" ht="57" customHeight="1">
      <c r="B9" s="341" t="s">
        <v>7</v>
      </c>
      <c r="C9" s="342" t="s">
        <v>614</v>
      </c>
      <c r="D9" s="596">
        <f>D10+D11</f>
        <v>0</v>
      </c>
      <c r="E9" s="597">
        <f t="shared" ref="E9:I9" si="2">E10+E11</f>
        <v>0</v>
      </c>
      <c r="F9" s="597">
        <f t="shared" si="2"/>
        <v>0</v>
      </c>
      <c r="G9" s="597">
        <f t="shared" si="2"/>
        <v>0</v>
      </c>
      <c r="H9" s="597">
        <f t="shared" si="2"/>
        <v>0</v>
      </c>
      <c r="I9" s="597">
        <f t="shared" si="2"/>
        <v>0</v>
      </c>
      <c r="J9" s="1037"/>
      <c r="K9" s="597">
        <f t="shared" ref="K9:S9" si="3">K10+K11</f>
        <v>0</v>
      </c>
      <c r="L9" s="597">
        <f t="shared" si="3"/>
        <v>0</v>
      </c>
      <c r="M9" s="597">
        <f t="shared" si="3"/>
        <v>0</v>
      </c>
      <c r="N9" s="597">
        <f t="shared" si="3"/>
        <v>0</v>
      </c>
      <c r="O9" s="597">
        <f t="shared" si="3"/>
        <v>0</v>
      </c>
      <c r="P9" s="597">
        <f t="shared" si="3"/>
        <v>0</v>
      </c>
      <c r="Q9" s="597">
        <f t="shared" si="3"/>
        <v>0</v>
      </c>
      <c r="R9" s="597">
        <f t="shared" si="3"/>
        <v>0</v>
      </c>
      <c r="S9" s="597">
        <f t="shared" si="3"/>
        <v>0</v>
      </c>
      <c r="T9" s="597">
        <f>T11</f>
        <v>0</v>
      </c>
      <c r="U9" s="597"/>
      <c r="V9" s="597">
        <f t="shared" ref="V9" si="4">V10+V11</f>
        <v>0</v>
      </c>
      <c r="W9" s="597">
        <f t="shared" ref="W9" si="5">W10+W11</f>
        <v>0</v>
      </c>
      <c r="X9" s="597">
        <f t="shared" ref="X9" si="6">X10+X11</f>
        <v>0</v>
      </c>
      <c r="Y9" s="597">
        <f t="shared" ref="Y9" si="7">Y10+Y11</f>
        <v>0</v>
      </c>
      <c r="Z9" s="597">
        <f t="shared" ref="Z9" si="8">Z10+Z11</f>
        <v>0</v>
      </c>
      <c r="AA9" s="597">
        <f t="shared" ref="AA9" si="9">AA10+AA11</f>
        <v>0</v>
      </c>
      <c r="AB9" s="597">
        <f t="shared" ref="AB9" si="10">AB10+AB11</f>
        <v>0</v>
      </c>
      <c r="AC9" s="597">
        <f t="shared" ref="AC9" si="11">AC10+AC11</f>
        <v>0</v>
      </c>
      <c r="AD9" s="597">
        <f t="shared" ref="AD9" si="12">AD10+AD11</f>
        <v>0</v>
      </c>
      <c r="AE9" s="597">
        <f>AE11</f>
        <v>0</v>
      </c>
      <c r="AF9" s="1025"/>
      <c r="AG9" s="1025"/>
      <c r="AH9" s="1025"/>
      <c r="AI9" s="1025"/>
      <c r="AJ9" s="1025"/>
      <c r="AK9" s="1037"/>
      <c r="AL9" s="1037"/>
      <c r="AM9" s="1037"/>
      <c r="AN9" s="1037"/>
      <c r="AO9" s="343"/>
    </row>
    <row r="10" spans="1:41" s="319" customFormat="1" ht="57" customHeight="1">
      <c r="B10" s="341" t="s">
        <v>8</v>
      </c>
      <c r="C10" s="344" t="s">
        <v>615</v>
      </c>
      <c r="D10" s="1048"/>
      <c r="E10" s="1038"/>
      <c r="F10" s="1038"/>
      <c r="G10" s="1038"/>
      <c r="H10" s="599">
        <f>SUM(K10:S10)</f>
        <v>0</v>
      </c>
      <c r="I10" s="599">
        <f>SUM(V10:AD10)</f>
        <v>0</v>
      </c>
      <c r="J10" s="1038"/>
      <c r="K10" s="1038"/>
      <c r="L10" s="1038"/>
      <c r="M10" s="1038"/>
      <c r="N10" s="1038"/>
      <c r="O10" s="1038"/>
      <c r="P10" s="1038"/>
      <c r="Q10" s="1038"/>
      <c r="R10" s="1038"/>
      <c r="S10" s="1038"/>
      <c r="T10" s="601"/>
      <c r="U10" s="1038"/>
      <c r="V10" s="1038"/>
      <c r="W10" s="1038"/>
      <c r="X10" s="1047"/>
      <c r="Y10" s="1038"/>
      <c r="Z10" s="1038"/>
      <c r="AA10" s="1038"/>
      <c r="AB10" s="1038"/>
      <c r="AC10" s="1038"/>
      <c r="AD10" s="1038"/>
      <c r="AE10" s="601"/>
      <c r="AF10" s="1025"/>
      <c r="AG10" s="1025"/>
      <c r="AH10" s="1025"/>
      <c r="AI10" s="1025"/>
      <c r="AJ10" s="1025"/>
      <c r="AK10" s="1038"/>
      <c r="AL10" s="1038"/>
      <c r="AM10" s="1038"/>
      <c r="AN10" s="1038"/>
      <c r="AO10" s="345"/>
    </row>
    <row r="11" spans="1:41" s="319" customFormat="1" ht="57" customHeight="1">
      <c r="B11" s="341" t="s">
        <v>9</v>
      </c>
      <c r="C11" s="344" t="s">
        <v>632</v>
      </c>
      <c r="D11" s="1048"/>
      <c r="E11" s="1038"/>
      <c r="F11" s="1038"/>
      <c r="G11" s="1038"/>
      <c r="H11" s="1038"/>
      <c r="I11" s="1038"/>
      <c r="J11" s="1038"/>
      <c r="K11" s="1038"/>
      <c r="L11" s="1038"/>
      <c r="M11" s="1038"/>
      <c r="N11" s="1038"/>
      <c r="O11" s="1038"/>
      <c r="P11" s="1038"/>
      <c r="Q11" s="1038"/>
      <c r="R11" s="1038"/>
      <c r="S11" s="1038"/>
      <c r="T11" s="1038"/>
      <c r="U11" s="1038"/>
      <c r="V11" s="1038"/>
      <c r="W11" s="1038"/>
      <c r="X11" s="1047"/>
      <c r="Y11" s="1038"/>
      <c r="Z11" s="1038"/>
      <c r="AA11" s="1038"/>
      <c r="AB11" s="1038"/>
      <c r="AC11" s="1038"/>
      <c r="AD11" s="1038"/>
      <c r="AE11" s="1038"/>
      <c r="AF11" s="1025"/>
      <c r="AG11" s="1025"/>
      <c r="AH11" s="1025"/>
      <c r="AI11" s="1025"/>
      <c r="AJ11" s="1025"/>
      <c r="AK11" s="1038"/>
      <c r="AL11" s="1038"/>
      <c r="AM11" s="1038"/>
      <c r="AN11" s="1038"/>
      <c r="AO11" s="345"/>
    </row>
    <row r="12" spans="1:41" s="319" customFormat="1" ht="57" customHeight="1">
      <c r="B12" s="341" t="s">
        <v>10</v>
      </c>
      <c r="C12" s="342" t="s">
        <v>619</v>
      </c>
      <c r="D12" s="598">
        <f>D13+D14</f>
        <v>0</v>
      </c>
      <c r="E12" s="599">
        <f t="shared" ref="E12:I12" si="13">E13+E14</f>
        <v>0</v>
      </c>
      <c r="F12" s="599">
        <f t="shared" si="13"/>
        <v>0</v>
      </c>
      <c r="G12" s="599">
        <f t="shared" si="13"/>
        <v>0</v>
      </c>
      <c r="H12" s="599">
        <f t="shared" si="13"/>
        <v>0</v>
      </c>
      <c r="I12" s="599">
        <f t="shared" si="13"/>
        <v>0</v>
      </c>
      <c r="J12" s="1038"/>
      <c r="K12" s="599">
        <f t="shared" ref="K12" si="14">K13+K14</f>
        <v>0</v>
      </c>
      <c r="L12" s="599">
        <f t="shared" ref="L12" si="15">L13+L14</f>
        <v>0</v>
      </c>
      <c r="M12" s="599">
        <f t="shared" ref="M12" si="16">M13+M14</f>
        <v>0</v>
      </c>
      <c r="N12" s="599">
        <f t="shared" ref="N12" si="17">N13+N14</f>
        <v>0</v>
      </c>
      <c r="O12" s="599">
        <f t="shared" ref="O12" si="18">O13+O14</f>
        <v>0</v>
      </c>
      <c r="P12" s="599">
        <f t="shared" ref="P12" si="19">P13+P14</f>
        <v>0</v>
      </c>
      <c r="Q12" s="599">
        <f t="shared" ref="Q12" si="20">Q13+Q14</f>
        <v>0</v>
      </c>
      <c r="R12" s="599">
        <f t="shared" ref="R12" si="21">R13+R14</f>
        <v>0</v>
      </c>
      <c r="S12" s="599">
        <f t="shared" ref="S12" si="22">S13+S14</f>
        <v>0</v>
      </c>
      <c r="T12" s="599">
        <f>T14</f>
        <v>0</v>
      </c>
      <c r="U12" s="599"/>
      <c r="V12" s="599">
        <f t="shared" ref="V12" si="23">V13+V14</f>
        <v>0</v>
      </c>
      <c r="W12" s="599">
        <f t="shared" ref="W12" si="24">W13+W14</f>
        <v>0</v>
      </c>
      <c r="X12" s="600">
        <f t="shared" ref="X12" si="25">X13+X14</f>
        <v>0</v>
      </c>
      <c r="Y12" s="599">
        <f t="shared" ref="Y12" si="26">Y13+Y14</f>
        <v>0</v>
      </c>
      <c r="Z12" s="599">
        <f t="shared" ref="Z12" si="27">Z13+Z14</f>
        <v>0</v>
      </c>
      <c r="AA12" s="599">
        <f t="shared" ref="AA12" si="28">AA13+AA14</f>
        <v>0</v>
      </c>
      <c r="AB12" s="599">
        <f t="shared" ref="AB12" si="29">AB13+AB14</f>
        <v>0</v>
      </c>
      <c r="AC12" s="599">
        <f t="shared" ref="AC12" si="30">AC13+AC14</f>
        <v>0</v>
      </c>
      <c r="AD12" s="599">
        <f t="shared" ref="AD12" si="31">AD13+AD14</f>
        <v>0</v>
      </c>
      <c r="AE12" s="599">
        <f>AE14</f>
        <v>0</v>
      </c>
      <c r="AF12" s="1025"/>
      <c r="AG12" s="1025"/>
      <c r="AH12" s="1025"/>
      <c r="AI12" s="1025"/>
      <c r="AJ12" s="1025"/>
      <c r="AK12" s="1038"/>
      <c r="AL12" s="1038"/>
      <c r="AM12" s="1038"/>
      <c r="AN12" s="1038"/>
      <c r="AO12" s="345"/>
    </row>
    <row r="13" spans="1:41" s="319" customFormat="1" ht="57" customHeight="1">
      <c r="B13" s="341" t="s">
        <v>11</v>
      </c>
      <c r="C13" s="344" t="s">
        <v>615</v>
      </c>
      <c r="D13" s="1048"/>
      <c r="E13" s="1038"/>
      <c r="F13" s="1038"/>
      <c r="G13" s="1038"/>
      <c r="H13" s="599">
        <f>SUM(K13:S13)</f>
        <v>0</v>
      </c>
      <c r="I13" s="599">
        <f>SUM(V13:AD13)</f>
        <v>0</v>
      </c>
      <c r="J13" s="1038"/>
      <c r="K13" s="1038"/>
      <c r="L13" s="1038"/>
      <c r="M13" s="1038"/>
      <c r="N13" s="1038"/>
      <c r="O13" s="1038"/>
      <c r="P13" s="1038"/>
      <c r="Q13" s="1038"/>
      <c r="R13" s="1038"/>
      <c r="S13" s="1038"/>
      <c r="T13" s="601"/>
      <c r="U13" s="1038"/>
      <c r="V13" s="1038"/>
      <c r="W13" s="1038"/>
      <c r="X13" s="1047"/>
      <c r="Y13" s="1038"/>
      <c r="Z13" s="1038"/>
      <c r="AA13" s="1038"/>
      <c r="AB13" s="1038"/>
      <c r="AC13" s="1038"/>
      <c r="AD13" s="1038"/>
      <c r="AE13" s="601"/>
      <c r="AF13" s="1025"/>
      <c r="AG13" s="1025"/>
      <c r="AH13" s="1025"/>
      <c r="AI13" s="1025"/>
      <c r="AJ13" s="1025"/>
      <c r="AK13" s="1038"/>
      <c r="AL13" s="1038"/>
      <c r="AM13" s="1038"/>
      <c r="AN13" s="1038"/>
      <c r="AO13" s="345"/>
    </row>
    <row r="14" spans="1:41" s="319" customFormat="1" ht="57" customHeight="1">
      <c r="B14" s="341" t="s">
        <v>12</v>
      </c>
      <c r="C14" s="344" t="s">
        <v>632</v>
      </c>
      <c r="D14" s="1048"/>
      <c r="E14" s="1038"/>
      <c r="F14" s="1038"/>
      <c r="G14" s="1038"/>
      <c r="H14" s="1038"/>
      <c r="I14" s="1038"/>
      <c r="J14" s="1038"/>
      <c r="K14" s="1038"/>
      <c r="L14" s="1038"/>
      <c r="M14" s="1038"/>
      <c r="N14" s="1038"/>
      <c r="O14" s="1038"/>
      <c r="P14" s="1038"/>
      <c r="Q14" s="1038"/>
      <c r="R14" s="1038"/>
      <c r="S14" s="1038"/>
      <c r="T14" s="1038"/>
      <c r="U14" s="1038"/>
      <c r="V14" s="1038"/>
      <c r="W14" s="1038"/>
      <c r="X14" s="1047"/>
      <c r="Y14" s="1038"/>
      <c r="Z14" s="1038"/>
      <c r="AA14" s="1038"/>
      <c r="AB14" s="1038"/>
      <c r="AC14" s="1038"/>
      <c r="AD14" s="1038"/>
      <c r="AE14" s="1038"/>
      <c r="AF14" s="1025"/>
      <c r="AG14" s="1025"/>
      <c r="AH14" s="1025"/>
      <c r="AI14" s="1025"/>
      <c r="AJ14" s="1025"/>
      <c r="AK14" s="1038"/>
      <c r="AL14" s="1038"/>
      <c r="AM14" s="1038"/>
      <c r="AN14" s="1038"/>
      <c r="AO14" s="345"/>
    </row>
    <row r="15" spans="1:41" s="319" customFormat="1" ht="57" customHeight="1">
      <c r="B15" s="341" t="s">
        <v>13</v>
      </c>
      <c r="C15" s="342" t="s">
        <v>620</v>
      </c>
      <c r="D15" s="598">
        <f t="shared" ref="D15:I15" si="32">D16+D17</f>
        <v>0</v>
      </c>
      <c r="E15" s="599">
        <f t="shared" si="32"/>
        <v>0</v>
      </c>
      <c r="F15" s="599">
        <f t="shared" si="32"/>
        <v>0</v>
      </c>
      <c r="G15" s="599">
        <f t="shared" si="32"/>
        <v>0</v>
      </c>
      <c r="H15" s="599">
        <f t="shared" si="32"/>
        <v>0</v>
      </c>
      <c r="I15" s="599">
        <f t="shared" si="32"/>
        <v>0</v>
      </c>
      <c r="J15" s="1038"/>
      <c r="K15" s="599">
        <f t="shared" ref="K15" si="33">K16+K17</f>
        <v>0</v>
      </c>
      <c r="L15" s="599">
        <f t="shared" ref="L15" si="34">L16+L17</f>
        <v>0</v>
      </c>
      <c r="M15" s="599">
        <f t="shared" ref="M15" si="35">M16+M17</f>
        <v>0</v>
      </c>
      <c r="N15" s="599">
        <f t="shared" ref="N15" si="36">N16+N17</f>
        <v>0</v>
      </c>
      <c r="O15" s="599">
        <f t="shared" ref="O15" si="37">O16+O17</f>
        <v>0</v>
      </c>
      <c r="P15" s="599">
        <f t="shared" ref="P15" si="38">P16+P17</f>
        <v>0</v>
      </c>
      <c r="Q15" s="599">
        <f t="shared" ref="Q15" si="39">Q16+Q17</f>
        <v>0</v>
      </c>
      <c r="R15" s="599">
        <f t="shared" ref="R15" si="40">R16+R17</f>
        <v>0</v>
      </c>
      <c r="S15" s="599">
        <f t="shared" ref="S15" si="41">S16+S17</f>
        <v>0</v>
      </c>
      <c r="T15" s="599">
        <f>T17</f>
        <v>0</v>
      </c>
      <c r="U15" s="599"/>
      <c r="V15" s="599">
        <f t="shared" ref="V15" si="42">V16+V17</f>
        <v>0</v>
      </c>
      <c r="W15" s="599">
        <f t="shared" ref="W15" si="43">W16+W17</f>
        <v>0</v>
      </c>
      <c r="X15" s="600">
        <f t="shared" ref="X15" si="44">X16+X17</f>
        <v>0</v>
      </c>
      <c r="Y15" s="599">
        <f t="shared" ref="Y15" si="45">Y16+Y17</f>
        <v>0</v>
      </c>
      <c r="Z15" s="599">
        <f t="shared" ref="Z15" si="46">Z16+Z17</f>
        <v>0</v>
      </c>
      <c r="AA15" s="599">
        <f t="shared" ref="AA15" si="47">AA16+AA17</f>
        <v>0</v>
      </c>
      <c r="AB15" s="599">
        <f t="shared" ref="AB15" si="48">AB16+AB17</f>
        <v>0</v>
      </c>
      <c r="AC15" s="599">
        <f t="shared" ref="AC15" si="49">AC16+AC17</f>
        <v>0</v>
      </c>
      <c r="AD15" s="599">
        <f t="shared" ref="AD15" si="50">AD16+AD17</f>
        <v>0</v>
      </c>
      <c r="AE15" s="599">
        <f>AE17</f>
        <v>0</v>
      </c>
      <c r="AF15" s="1025"/>
      <c r="AG15" s="1025"/>
      <c r="AH15" s="1025"/>
      <c r="AI15" s="1025"/>
      <c r="AJ15" s="1025"/>
      <c r="AK15" s="1038"/>
      <c r="AL15" s="1038"/>
      <c r="AM15" s="1038"/>
      <c r="AN15" s="1038"/>
      <c r="AO15" s="345"/>
    </row>
    <row r="16" spans="1:41" s="319" customFormat="1" ht="57" customHeight="1">
      <c r="B16" s="341" t="s">
        <v>14</v>
      </c>
      <c r="C16" s="344" t="s">
        <v>615</v>
      </c>
      <c r="D16" s="1048"/>
      <c r="E16" s="1038"/>
      <c r="F16" s="1038"/>
      <c r="G16" s="1038"/>
      <c r="H16" s="599">
        <f>SUM(K16:S16)</f>
        <v>0</v>
      </c>
      <c r="I16" s="599">
        <f>SUM(V16:AD16)</f>
        <v>0</v>
      </c>
      <c r="J16" s="1038"/>
      <c r="K16" s="1038"/>
      <c r="L16" s="1038"/>
      <c r="M16" s="1038"/>
      <c r="N16" s="1038"/>
      <c r="O16" s="1038"/>
      <c r="P16" s="1038"/>
      <c r="Q16" s="1038"/>
      <c r="R16" s="1038"/>
      <c r="S16" s="1038"/>
      <c r="T16" s="601"/>
      <c r="U16" s="1038"/>
      <c r="V16" s="1038"/>
      <c r="W16" s="1038"/>
      <c r="X16" s="1047"/>
      <c r="Y16" s="1038"/>
      <c r="Z16" s="1038"/>
      <c r="AA16" s="1038"/>
      <c r="AB16" s="1038"/>
      <c r="AC16" s="1038"/>
      <c r="AD16" s="1038"/>
      <c r="AE16" s="601"/>
      <c r="AF16" s="1025"/>
      <c r="AG16" s="1025"/>
      <c r="AH16" s="1025"/>
      <c r="AI16" s="1025"/>
      <c r="AJ16" s="1025"/>
      <c r="AK16" s="1038"/>
      <c r="AL16" s="1038"/>
      <c r="AM16" s="1038"/>
      <c r="AN16" s="1038"/>
      <c r="AO16" s="345"/>
    </row>
    <row r="17" spans="2:41" s="319" customFormat="1" ht="57" customHeight="1">
      <c r="B17" s="341" t="s">
        <v>15</v>
      </c>
      <c r="C17" s="346" t="s">
        <v>632</v>
      </c>
      <c r="D17" s="1045"/>
      <c r="E17" s="1039"/>
      <c r="F17" s="1039"/>
      <c r="G17" s="1039"/>
      <c r="H17" s="1039"/>
      <c r="I17" s="1039"/>
      <c r="J17" s="1039"/>
      <c r="K17" s="1039"/>
      <c r="L17" s="1039"/>
      <c r="M17" s="1039"/>
      <c r="N17" s="1039"/>
      <c r="O17" s="1039"/>
      <c r="P17" s="1039"/>
      <c r="Q17" s="1039"/>
      <c r="R17" s="1039"/>
      <c r="S17" s="1039"/>
      <c r="T17" s="1039"/>
      <c r="U17" s="1039"/>
      <c r="V17" s="1039"/>
      <c r="W17" s="1039"/>
      <c r="X17" s="1046"/>
      <c r="Y17" s="1039"/>
      <c r="Z17" s="1039"/>
      <c r="AA17" s="1039"/>
      <c r="AB17" s="1039"/>
      <c r="AC17" s="1039"/>
      <c r="AD17" s="1039"/>
      <c r="AE17" s="1039"/>
      <c r="AF17" s="1025"/>
      <c r="AG17" s="1025"/>
      <c r="AH17" s="1025"/>
      <c r="AI17" s="1025"/>
      <c r="AJ17" s="1025"/>
      <c r="AK17" s="1039"/>
      <c r="AL17" s="1039"/>
      <c r="AM17" s="1039"/>
      <c r="AN17" s="1039"/>
      <c r="AO17" s="347"/>
    </row>
    <row r="18" spans="2:41" s="332" customFormat="1" ht="57" customHeight="1">
      <c r="B18" s="336"/>
      <c r="C18" s="1434" t="s">
        <v>633</v>
      </c>
      <c r="D18" s="1435"/>
      <c r="E18" s="1435"/>
      <c r="F18" s="1435"/>
      <c r="G18" s="1435"/>
      <c r="H18" s="1435"/>
      <c r="I18" s="1435"/>
      <c r="J18" s="1435"/>
      <c r="K18" s="1435"/>
      <c r="L18" s="1435"/>
      <c r="M18" s="1435"/>
      <c r="N18" s="1435"/>
      <c r="O18" s="1435"/>
      <c r="P18" s="1435"/>
      <c r="Q18" s="1435"/>
      <c r="R18" s="1435"/>
      <c r="S18" s="1435"/>
      <c r="T18" s="1435"/>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2:41" s="319" customFormat="1" ht="57" customHeight="1">
      <c r="B19" s="341" t="s">
        <v>16</v>
      </c>
      <c r="C19" s="350" t="s">
        <v>634</v>
      </c>
      <c r="D19" s="1041"/>
      <c r="E19" s="1037"/>
      <c r="F19" s="1037"/>
      <c r="G19" s="1037"/>
      <c r="H19" s="1037"/>
      <c r="I19" s="1037"/>
      <c r="J19" s="1037"/>
      <c r="K19" s="1037"/>
      <c r="L19" s="1037"/>
      <c r="M19" s="1037"/>
      <c r="N19" s="1037"/>
      <c r="O19" s="1037"/>
      <c r="P19" s="1037"/>
      <c r="Q19" s="1037"/>
      <c r="R19" s="1037"/>
      <c r="S19" s="1037"/>
      <c r="T19" s="1037"/>
      <c r="U19" s="1037"/>
      <c r="V19" s="1037"/>
      <c r="W19" s="1037"/>
      <c r="X19" s="1042"/>
      <c r="Y19" s="1037"/>
      <c r="Z19" s="1037"/>
      <c r="AA19" s="1037"/>
      <c r="AB19" s="1037"/>
      <c r="AC19" s="1037"/>
      <c r="AD19" s="1037"/>
      <c r="AE19" s="1037"/>
      <c r="AF19" s="1025"/>
      <c r="AG19" s="1025"/>
      <c r="AH19" s="1025"/>
      <c r="AI19" s="1025"/>
      <c r="AJ19" s="1025"/>
      <c r="AK19" s="1037"/>
      <c r="AL19" s="1037"/>
      <c r="AM19" s="1037"/>
      <c r="AN19" s="1037"/>
      <c r="AO19" s="343"/>
    </row>
    <row r="20" spans="2:41" s="319" customFormat="1" ht="57" customHeight="1" thickBot="1">
      <c r="B20" s="351" t="s">
        <v>17</v>
      </c>
      <c r="C20" s="352" t="s">
        <v>632</v>
      </c>
      <c r="D20" s="1043"/>
      <c r="E20" s="1040"/>
      <c r="F20" s="1040"/>
      <c r="G20" s="1040"/>
      <c r="H20" s="1040"/>
      <c r="I20" s="1040"/>
      <c r="J20" s="1040"/>
      <c r="K20" s="1040"/>
      <c r="L20" s="1040"/>
      <c r="M20" s="1040"/>
      <c r="N20" s="1040"/>
      <c r="O20" s="1040"/>
      <c r="P20" s="1040"/>
      <c r="Q20" s="1040"/>
      <c r="R20" s="1040"/>
      <c r="S20" s="1040"/>
      <c r="T20" s="1040"/>
      <c r="U20" s="1040"/>
      <c r="V20" s="1040"/>
      <c r="W20" s="1040"/>
      <c r="X20" s="1044"/>
      <c r="Y20" s="1040"/>
      <c r="Z20" s="1040"/>
      <c r="AA20" s="1040"/>
      <c r="AB20" s="1040"/>
      <c r="AC20" s="1040"/>
      <c r="AD20" s="1040"/>
      <c r="AE20" s="1040"/>
      <c r="AF20" s="1025"/>
      <c r="AG20" s="1025"/>
      <c r="AH20" s="1025"/>
      <c r="AI20" s="1025"/>
      <c r="AJ20" s="1025"/>
      <c r="AK20" s="1040"/>
      <c r="AL20" s="1040"/>
      <c r="AM20" s="1040"/>
      <c r="AN20" s="1040"/>
      <c r="AO20" s="353"/>
    </row>
  </sheetData>
  <sheetProtection algorithmName="SHA-512" hashValue="H2TQuh9uElbcZ8TCijtwQXfK46VYHYem7Tq4PvVS0n2y6GiOnmKTD5NeVxVNUvblTs2SoDYw6pSkHIiJJvPj8Q==" saltValue="c0lND+9aWXsBHXuBzB83Dg==" spinCount="100000" sheet="1" objects="1" scenarios="1"/>
  <mergeCells count="11">
    <mergeCell ref="AF4:AJ4"/>
    <mergeCell ref="AK4:AL4"/>
    <mergeCell ref="AM4:AN4"/>
    <mergeCell ref="AO4:AO5"/>
    <mergeCell ref="C18:T18"/>
    <mergeCell ref="B4:C6"/>
    <mergeCell ref="D4:E4"/>
    <mergeCell ref="F4:G4"/>
    <mergeCell ref="H4:I4"/>
    <mergeCell ref="J4:T4"/>
    <mergeCell ref="U4:AE4"/>
  </mergeCells>
  <printOptions horizontalCentered="1"/>
  <pageMargins left="0.27559055118110237" right="0.15748031496062992" top="0.78740157480314965" bottom="0.78740157480314965" header="0.31496062992125984" footer="0.31496062992125984"/>
  <pageSetup paperSize="9" scale="34" fitToWidth="2" orientation="landscape" r:id="rId1"/>
  <headerFooter scaleWithDoc="0" alignWithMargins="0">
    <oddHeader>&amp;CEN
ANNEX I</oddHeader>
    <oddFooter>Page &amp;P of &amp;N</oddFooter>
  </headerFooter>
  <colBreaks count="1" manualBreakCount="1">
    <brk id="2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3">
    <tabColor theme="4" tint="0.59999389629810485"/>
    <pageSetUpPr fitToPage="1"/>
  </sheetPr>
  <dimension ref="A1:AA23"/>
  <sheetViews>
    <sheetView showGridLines="0" zoomScale="70" zoomScaleNormal="70" workbookViewId="0">
      <selection activeCell="F7" sqref="F7"/>
    </sheetView>
  </sheetViews>
  <sheetFormatPr defaultColWidth="10" defaultRowHeight="12.75"/>
  <cols>
    <col min="1" max="1" width="2.625" style="354" customWidth="1"/>
    <col min="2" max="2" width="8.125" style="355" customWidth="1"/>
    <col min="3" max="3" width="5.125" style="354" customWidth="1"/>
    <col min="4" max="4" width="5.875" style="354" customWidth="1"/>
    <col min="5" max="5" width="33.25" style="354" customWidth="1"/>
    <col min="6" max="6" width="49.25" style="354" customWidth="1"/>
    <col min="7" max="11" width="15" style="355" customWidth="1"/>
    <col min="12" max="12" width="15" style="354" customWidth="1"/>
    <col min="13" max="13" width="16.875" style="354" customWidth="1"/>
    <col min="14" max="16384" width="10" style="354"/>
  </cols>
  <sheetData>
    <row r="1" spans="1:27" ht="13.5" thickBot="1"/>
    <row r="2" spans="1:27" s="356" customFormat="1" ht="31.5" customHeight="1" thickBot="1">
      <c r="B2" s="1447" t="s">
        <v>635</v>
      </c>
      <c r="C2" s="1448"/>
      <c r="D2" s="1448"/>
      <c r="E2" s="1448"/>
      <c r="F2" s="1448"/>
      <c r="G2" s="1448"/>
      <c r="H2" s="1448"/>
      <c r="I2" s="1448"/>
      <c r="J2" s="1448"/>
      <c r="K2" s="1448"/>
      <c r="L2" s="1448"/>
      <c r="M2" s="1449"/>
    </row>
    <row r="3" spans="1:27" s="356" customFormat="1" ht="12" customHeight="1">
      <c r="B3" s="357"/>
      <c r="C3" s="357"/>
      <c r="D3" s="357"/>
      <c r="E3" s="357"/>
      <c r="F3" s="357"/>
      <c r="G3" s="357"/>
      <c r="H3" s="357"/>
      <c r="I3" s="357"/>
      <c r="J3" s="357"/>
      <c r="K3" s="357"/>
      <c r="L3" s="357"/>
      <c r="M3" s="357"/>
    </row>
    <row r="4" spans="1:27" s="358" customFormat="1" ht="28.5" customHeight="1">
      <c r="B4" s="359"/>
      <c r="C4" s="360" t="s">
        <v>636</v>
      </c>
      <c r="F4" s="516" t="s">
        <v>954</v>
      </c>
      <c r="G4" s="361"/>
      <c r="H4" s="361"/>
      <c r="I4" s="1148">
        <f>I15+I16</f>
        <v>0</v>
      </c>
      <c r="J4" s="1148">
        <f>J15+J16</f>
        <v>0</v>
      </c>
      <c r="K4" s="359"/>
    </row>
    <row r="5" spans="1:27" s="358" customFormat="1" ht="9" customHeight="1" thickBot="1">
      <c r="B5" s="359"/>
      <c r="C5" s="362"/>
      <c r="G5" s="361"/>
      <c r="H5" s="361"/>
      <c r="I5" s="359"/>
      <c r="J5" s="359"/>
      <c r="K5" s="359"/>
    </row>
    <row r="6" spans="1:27" ht="24" customHeight="1">
      <c r="B6" s="363"/>
      <c r="C6" s="364"/>
      <c r="D6" s="364"/>
      <c r="E6" s="364"/>
      <c r="F6" s="365"/>
      <c r="G6" s="366"/>
      <c r="H6" s="1450" t="s">
        <v>477</v>
      </c>
      <c r="I6" s="1451"/>
      <c r="J6" s="1451"/>
      <c r="K6" s="1452"/>
      <c r="L6" s="1453" t="s">
        <v>449</v>
      </c>
      <c r="M6" s="1456" t="s">
        <v>478</v>
      </c>
    </row>
    <row r="7" spans="1:27" ht="24" customHeight="1">
      <c r="B7" s="367"/>
      <c r="C7" s="368"/>
      <c r="D7" s="368"/>
      <c r="E7" s="368"/>
      <c r="F7" s="369"/>
      <c r="G7" s="1459" t="s">
        <v>479</v>
      </c>
      <c r="H7" s="1460"/>
      <c r="I7" s="1461" t="s">
        <v>480</v>
      </c>
      <c r="J7" s="1462"/>
      <c r="K7" s="1462" t="s">
        <v>481</v>
      </c>
      <c r="L7" s="1454"/>
      <c r="M7" s="1457"/>
    </row>
    <row r="8" spans="1:27" ht="63.75" customHeight="1">
      <c r="B8" s="367"/>
      <c r="C8" s="368"/>
      <c r="D8" s="368"/>
      <c r="E8" s="368"/>
      <c r="F8" s="369"/>
      <c r="G8" s="1466" t="s">
        <v>482</v>
      </c>
      <c r="H8" s="1466" t="s">
        <v>483</v>
      </c>
      <c r="I8" s="1463"/>
      <c r="J8" s="1464"/>
      <c r="K8" s="1465"/>
      <c r="L8" s="1454"/>
      <c r="M8" s="1457"/>
    </row>
    <row r="9" spans="1:27" ht="63" customHeight="1">
      <c r="B9" s="367"/>
      <c r="C9" s="368"/>
      <c r="D9" s="368"/>
      <c r="E9" s="368"/>
      <c r="F9" s="369"/>
      <c r="G9" s="1467"/>
      <c r="H9" s="1467"/>
      <c r="I9" s="370" t="s">
        <v>482</v>
      </c>
      <c r="J9" s="370" t="s">
        <v>483</v>
      </c>
      <c r="K9" s="1464"/>
      <c r="L9" s="1455"/>
      <c r="M9" s="1458"/>
    </row>
    <row r="10" spans="1:27" s="371" customFormat="1" ht="25.5" customHeight="1">
      <c r="B10" s="372"/>
      <c r="C10" s="373"/>
      <c r="D10" s="373"/>
      <c r="E10" s="373"/>
      <c r="F10" s="374"/>
      <c r="G10" s="375" t="s">
        <v>6</v>
      </c>
      <c r="H10" s="375" t="s">
        <v>7</v>
      </c>
      <c r="I10" s="375" t="s">
        <v>8</v>
      </c>
      <c r="J10" s="375" t="s">
        <v>9</v>
      </c>
      <c r="K10" s="375" t="s">
        <v>10</v>
      </c>
      <c r="L10" s="376" t="s">
        <v>11</v>
      </c>
      <c r="M10" s="377" t="s">
        <v>12</v>
      </c>
      <c r="AA10" s="525"/>
    </row>
    <row r="11" spans="1:27" ht="30" customHeight="1">
      <c r="A11" s="305"/>
      <c r="B11" s="378" t="s">
        <v>6</v>
      </c>
      <c r="C11" s="379" t="s">
        <v>637</v>
      </c>
      <c r="D11" s="380"/>
      <c r="E11" s="380"/>
      <c r="F11" s="381"/>
      <c r="G11" s="813"/>
      <c r="H11" s="814"/>
      <c r="I11" s="814"/>
      <c r="J11" s="814"/>
      <c r="K11" s="814"/>
      <c r="L11" s="775">
        <f>L12+L18+L17</f>
        <v>0</v>
      </c>
      <c r="M11" s="815">
        <f>L11*12.5</f>
        <v>0</v>
      </c>
    </row>
    <row r="12" spans="1:27" ht="30" customHeight="1">
      <c r="B12" s="378" t="s">
        <v>7</v>
      </c>
      <c r="C12" s="382" t="s">
        <v>486</v>
      </c>
      <c r="D12" s="380"/>
      <c r="E12" s="380"/>
      <c r="F12" s="381"/>
      <c r="G12" s="816">
        <f>'MKR SA EQU Bulgaria'!G12+'MKR SA EQU Croatia'!G12+'MKR SA EQU Czech Republic'!G12+'MKR SA EQU Denmark'!G12+'MKR SA EQU Egypt'!G12+'MKR SA EQU Hungary'!G12+'MKR SA EQU Iceland'!G12+'MKR SA EQU Liechtenstein'!G12+'MKR SA EQU Norway'!G12+'MKR SA EQU Poland'!G12+'MKR SA EQU Romania'!G12+'MKR SA EQU Sweden'!G12+'MKR SA EQU United Kingdom'!G12+'MKR SA EQU Albania'!G12+'MKR SA EQU Japan'!G12+'MKR SA EQU FYROM'!G12+'MKR SA EQU Russian Federation'!G12+'MKR SA EQU Serbia'!G12+'MKR SA EQU Switzerland'!G12+'MKR SA EQU Turkey'!G12+'MKR SA EQU Ukraine'!G12+'MKR SA EQU USA'!G12+'MKR SA EQU Euro Area'!G12+'MKR SA EQU OTHER'!G12</f>
        <v>0</v>
      </c>
      <c r="H12" s="775">
        <f>'MKR SA EQU Bulgaria'!H12+'MKR SA EQU Croatia'!H12+'MKR SA EQU Czech Republic'!H12+'MKR SA EQU Denmark'!H12+'MKR SA EQU Egypt'!H12+'MKR SA EQU Hungary'!H12+'MKR SA EQU Iceland'!H12+'MKR SA EQU Liechtenstein'!H12+'MKR SA EQU Norway'!H12+'MKR SA EQU Poland'!H12+'MKR SA EQU Romania'!H12+'MKR SA EQU Sweden'!H12+'MKR SA EQU United Kingdom'!H12+'MKR SA EQU Albania'!H12+'MKR SA EQU Japan'!H12+'MKR SA EQU FYROM'!H12+'MKR SA EQU Russian Federation'!H12+'MKR SA EQU Serbia'!H12+'MKR SA EQU Switzerland'!H12+'MKR SA EQU Turkey'!H12+'MKR SA EQU Ukraine'!H12+'MKR SA EQU USA'!H12+'MKR SA EQU Euro Area'!H12+'MKR SA EQU OTHER'!H12</f>
        <v>0</v>
      </c>
      <c r="I12" s="775">
        <f>I15+I16</f>
        <v>0</v>
      </c>
      <c r="J12" s="775">
        <f>J15+J16</f>
        <v>0</v>
      </c>
      <c r="K12" s="775">
        <f>'MKR SA EQU Bulgaria'!K12+'MKR SA EQU Croatia'!K12+'MKR SA EQU Czech Republic'!K12+'MKR SA EQU Denmark'!K12+'MKR SA EQU Egypt'!K12+'MKR SA EQU Hungary'!K12+'MKR SA EQU Iceland'!K12+'MKR SA EQU Liechtenstein'!K12+'MKR SA EQU Norway'!K12+'MKR SA EQU Poland'!K12+'MKR SA EQU Romania'!K12+'MKR SA EQU Sweden'!K12+'MKR SA EQU United Kingdom'!K12+'MKR SA EQU Albania'!K12+'MKR SA EQU Japan'!K12+'MKR SA EQU FYROM'!K12+'MKR SA EQU Russian Federation'!K12+'MKR SA EQU Serbia'!K12+'MKR SA EQU Switzerland'!K12+'MKR SA EQU Turkey'!K12+'MKR SA EQU Ukraine'!K12+'MKR SA EQU USA'!K12+'MKR SA EQU Euro Area'!K12+'MKR SA EQU OTHER'!K12</f>
        <v>0</v>
      </c>
      <c r="L12" s="775">
        <f>K12*8%</f>
        <v>0</v>
      </c>
      <c r="M12" s="817"/>
    </row>
    <row r="13" spans="1:27" ht="30" customHeight="1">
      <c r="B13" s="378" t="s">
        <v>638</v>
      </c>
      <c r="C13" s="1444" t="s">
        <v>488</v>
      </c>
      <c r="D13" s="1445"/>
      <c r="E13" s="1445"/>
      <c r="F13" s="1446"/>
      <c r="G13" s="816">
        <f>'MKR SA EQU Bulgaria'!G13+'MKR SA EQU Croatia'!G13+'MKR SA EQU Czech Republic'!G13+'MKR SA EQU Denmark'!G13+'MKR SA EQU Egypt'!G13+'MKR SA EQU Hungary'!G13+'MKR SA EQU Iceland'!G13+'MKR SA EQU Liechtenstein'!G13+'MKR SA EQU Norway'!G13+'MKR SA EQU Poland'!G13+'MKR SA EQU Romania'!G13+'MKR SA EQU Sweden'!G13+'MKR SA EQU United Kingdom'!G13+'MKR SA EQU Albania'!G13+'MKR SA EQU Japan'!G13+'MKR SA EQU FYROM'!G13+'MKR SA EQU Russian Federation'!G13+'MKR SA EQU Serbia'!G13+'MKR SA EQU Switzerland'!G13+'MKR SA EQU Turkey'!G13+'MKR SA EQU Ukraine'!G13+'MKR SA EQU USA'!G13+'MKR SA EQU Euro Area'!G13+'MKR SA EQU OTHER'!G13</f>
        <v>0</v>
      </c>
      <c r="H13" s="775">
        <f>'MKR SA EQU Bulgaria'!H13+'MKR SA EQU Croatia'!H13+'MKR SA EQU Czech Republic'!H13+'MKR SA EQU Denmark'!H13+'MKR SA EQU Egypt'!H13+'MKR SA EQU Hungary'!H13+'MKR SA EQU Iceland'!H13+'MKR SA EQU Liechtenstein'!H13+'MKR SA EQU Norway'!H13+'MKR SA EQU Poland'!H13+'MKR SA EQU Romania'!H13+'MKR SA EQU Sweden'!H13+'MKR SA EQU United Kingdom'!H13+'MKR SA EQU Albania'!H13+'MKR SA EQU Japan'!H13+'MKR SA EQU FYROM'!H13+'MKR SA EQU Russian Federation'!H13+'MKR SA EQU Serbia'!H13+'MKR SA EQU Switzerland'!H13+'MKR SA EQU Turkey'!H13+'MKR SA EQU Ukraine'!H13+'MKR SA EQU USA'!H13+'MKR SA EQU Euro Area'!H13+'MKR SA EQU OTHER'!H13</f>
        <v>0</v>
      </c>
      <c r="I13" s="818"/>
      <c r="J13" s="818"/>
      <c r="K13" s="774"/>
      <c r="L13" s="774"/>
      <c r="M13" s="817"/>
    </row>
    <row r="14" spans="1:27" ht="30" customHeight="1">
      <c r="B14" s="378" t="s">
        <v>639</v>
      </c>
      <c r="C14" s="1444" t="s">
        <v>490</v>
      </c>
      <c r="D14" s="1445"/>
      <c r="E14" s="1445"/>
      <c r="F14" s="1446"/>
      <c r="G14" s="816">
        <f>'MKR SA EQU Bulgaria'!G14+'MKR SA EQU Croatia'!G14+'MKR SA EQU Czech Republic'!G14+'MKR SA EQU Denmark'!G14+'MKR SA EQU Egypt'!G14+'MKR SA EQU Hungary'!G14+'MKR SA EQU Iceland'!G14+'MKR SA EQU Liechtenstein'!G14+'MKR SA EQU Norway'!G14+'MKR SA EQU Poland'!G14+'MKR SA EQU Romania'!G14+'MKR SA EQU Sweden'!G14+'MKR SA EQU United Kingdom'!G14+'MKR SA EQU Albania'!G14+'MKR SA EQU Japan'!G14+'MKR SA EQU FYROM'!G14+'MKR SA EQU Russian Federation'!G14+'MKR SA EQU Serbia'!G14+'MKR SA EQU Switzerland'!G14+'MKR SA EQU Turkey'!G14+'MKR SA EQU Ukraine'!G14+'MKR SA EQU USA'!G14+'MKR SA EQU Euro Area'!G14+'MKR SA EQU OTHER'!G14</f>
        <v>0</v>
      </c>
      <c r="H14" s="775">
        <f>'MKR SA EQU Bulgaria'!H14+'MKR SA EQU Croatia'!H14+'MKR SA EQU Czech Republic'!H14+'MKR SA EQU Denmark'!H14+'MKR SA EQU Egypt'!H14+'MKR SA EQU Hungary'!H14+'MKR SA EQU Iceland'!H14+'MKR SA EQU Liechtenstein'!H14+'MKR SA EQU Norway'!H14+'MKR SA EQU Poland'!H14+'MKR SA EQU Romania'!H14+'MKR SA EQU Sweden'!H14+'MKR SA EQU United Kingdom'!H14+'MKR SA EQU Albania'!H14+'MKR SA EQU Japan'!H14+'MKR SA EQU FYROM'!H14+'MKR SA EQU Russian Federation'!H14+'MKR SA EQU Serbia'!H14+'MKR SA EQU Switzerland'!H14+'MKR SA EQU Turkey'!H14+'MKR SA EQU Ukraine'!H14+'MKR SA EQU USA'!H14+'MKR SA EQU Euro Area'!H14+'MKR SA EQU OTHER'!H14</f>
        <v>0</v>
      </c>
      <c r="I14" s="818"/>
      <c r="J14" s="818"/>
      <c r="K14" s="774"/>
      <c r="L14" s="774"/>
      <c r="M14" s="817"/>
    </row>
    <row r="15" spans="1:27" ht="30" customHeight="1">
      <c r="B15" s="378" t="s">
        <v>8</v>
      </c>
      <c r="C15" s="383" t="s">
        <v>640</v>
      </c>
      <c r="D15" s="384"/>
      <c r="E15" s="380"/>
      <c r="F15" s="381"/>
      <c r="G15" s="816">
        <f>'MKR SA EQU Bulgaria'!G15+'MKR SA EQU Croatia'!G15+'MKR SA EQU Czech Republic'!G15+'MKR SA EQU Denmark'!G15+'MKR SA EQU Egypt'!G15+'MKR SA EQU Hungary'!G15+'MKR SA EQU Iceland'!G15+'MKR SA EQU Liechtenstein'!G15+'MKR SA EQU Norway'!G15+'MKR SA EQU Poland'!G15+'MKR SA EQU Romania'!G15+'MKR SA EQU Sweden'!G15+'MKR SA EQU United Kingdom'!G15+'MKR SA EQU Albania'!G15+'MKR SA EQU Japan'!G15+'MKR SA EQU FYROM'!G15+'MKR SA EQU Russian Federation'!G15+'MKR SA EQU Serbia'!G15+'MKR SA EQU Switzerland'!G15+'MKR SA EQU Turkey'!G15+'MKR SA EQU Ukraine'!G15+'MKR SA EQU USA'!G15+'MKR SA EQU Euro Area'!G15+'MKR SA EQU OTHER'!G15</f>
        <v>0</v>
      </c>
      <c r="H15" s="775">
        <f>'MKR SA EQU Bulgaria'!H15+'MKR SA EQU Croatia'!H15+'MKR SA EQU Czech Republic'!H15+'MKR SA EQU Denmark'!H15+'MKR SA EQU Egypt'!H15+'MKR SA EQU Hungary'!H15+'MKR SA EQU Iceland'!H15+'MKR SA EQU Liechtenstein'!H15+'MKR SA EQU Norway'!H15+'MKR SA EQU Poland'!H15+'MKR SA EQU Romania'!H15+'MKR SA EQU Sweden'!H15+'MKR SA EQU United Kingdom'!H15+'MKR SA EQU Albania'!H15+'MKR SA EQU Japan'!H15+'MKR SA EQU FYROM'!H15+'MKR SA EQU Russian Federation'!H15+'MKR SA EQU Serbia'!H15+'MKR SA EQU Switzerland'!H15+'MKR SA EQU Turkey'!H15+'MKR SA EQU Ukraine'!H15+'MKR SA EQU USA'!H15+'MKR SA EQU Euro Area'!H15+'MKR SA EQU OTHER'!H15</f>
        <v>0</v>
      </c>
      <c r="I15" s="775">
        <f>'MKR SA EQU Bulgaria'!I15+'MKR SA EQU Croatia'!I15+'MKR SA EQU Czech Republic'!I15+'MKR SA EQU Denmark'!I15+'MKR SA EQU Egypt'!I15+'MKR SA EQU Hungary'!I15+'MKR SA EQU Iceland'!I15+'MKR SA EQU Liechtenstein'!I15+'MKR SA EQU Norway'!I15+'MKR SA EQU Poland'!I15+'MKR SA EQU Romania'!I15+'MKR SA EQU Sweden'!I15+'MKR SA EQU United Kingdom'!I15+'MKR SA EQU Albania'!I15+'MKR SA EQU Japan'!I15+'MKR SA EQU FYROM'!I15+'MKR SA EQU Russian Federation'!I15+'MKR SA EQU Serbia'!I15+'MKR SA EQU Switzerland'!I15+'MKR SA EQU Turkey'!I15+'MKR SA EQU Ukraine'!I15+'MKR SA EQU USA'!I15+'MKR SA EQU Euro Area'!I15+'MKR SA EQU OTHER'!I15</f>
        <v>0</v>
      </c>
      <c r="J15" s="775">
        <f>'MKR SA EQU Bulgaria'!J15+'MKR SA EQU Croatia'!J15+'MKR SA EQU Czech Republic'!J15+'MKR SA EQU Denmark'!J15+'MKR SA EQU Egypt'!J15+'MKR SA EQU Hungary'!J15+'MKR SA EQU Iceland'!J15+'MKR SA EQU Liechtenstein'!J15+'MKR SA EQU Norway'!J15+'MKR SA EQU Poland'!J15+'MKR SA EQU Romania'!J15+'MKR SA EQU Sweden'!J15+'MKR SA EQU United Kingdom'!J15+'MKR SA EQU Albania'!J15+'MKR SA EQU Japan'!J15+'MKR SA EQU FYROM'!J15+'MKR SA EQU Russian Federation'!J15+'MKR SA EQU Serbia'!J15+'MKR SA EQU Switzerland'!J15+'MKR SA EQU Turkey'!J15+'MKR SA EQU Ukraine'!J15+'MKR SA EQU USA'!J15+'MKR SA EQU Euro Area'!J15+'MKR SA EQU OTHER'!J15</f>
        <v>0</v>
      </c>
      <c r="K15" s="818"/>
      <c r="L15" s="774"/>
      <c r="M15" s="817"/>
    </row>
    <row r="16" spans="1:27" ht="30" customHeight="1">
      <c r="B16" s="378" t="s">
        <v>9</v>
      </c>
      <c r="C16" s="383" t="s">
        <v>641</v>
      </c>
      <c r="D16" s="384"/>
      <c r="E16" s="380"/>
      <c r="F16" s="381"/>
      <c r="G16" s="816">
        <f>'MKR SA EQU Bulgaria'!G16+'MKR SA EQU Croatia'!G16+'MKR SA EQU Czech Republic'!G16+'MKR SA EQU Denmark'!G16+'MKR SA EQU Egypt'!G16+'MKR SA EQU Hungary'!G16+'MKR SA EQU Iceland'!G16+'MKR SA EQU Liechtenstein'!G16+'MKR SA EQU Norway'!G16+'MKR SA EQU Poland'!G16+'MKR SA EQU Romania'!G16+'MKR SA EQU Sweden'!G16+'MKR SA EQU United Kingdom'!G16+'MKR SA EQU Albania'!G16+'MKR SA EQU Japan'!G16+'MKR SA EQU FYROM'!G16+'MKR SA EQU Russian Federation'!G16+'MKR SA EQU Serbia'!G16+'MKR SA EQU Switzerland'!G16+'MKR SA EQU Turkey'!G16+'MKR SA EQU Ukraine'!G16+'MKR SA EQU USA'!G16+'MKR SA EQU Euro Area'!G16+'MKR SA EQU OTHER'!G16</f>
        <v>0</v>
      </c>
      <c r="H16" s="775">
        <f>'MKR SA EQU Bulgaria'!H16+'MKR SA EQU Croatia'!H16+'MKR SA EQU Czech Republic'!H16+'MKR SA EQU Denmark'!H16+'MKR SA EQU Egypt'!H16+'MKR SA EQU Hungary'!H16+'MKR SA EQU Iceland'!H16+'MKR SA EQU Liechtenstein'!H16+'MKR SA EQU Norway'!H16+'MKR SA EQU Poland'!H16+'MKR SA EQU Romania'!H16+'MKR SA EQU Sweden'!H16+'MKR SA EQU United Kingdom'!H16+'MKR SA EQU Albania'!H16+'MKR SA EQU Japan'!H16+'MKR SA EQU FYROM'!H16+'MKR SA EQU Russian Federation'!H16+'MKR SA EQU Serbia'!H16+'MKR SA EQU Switzerland'!H16+'MKR SA EQU Turkey'!H16+'MKR SA EQU Ukraine'!H16+'MKR SA EQU USA'!H16+'MKR SA EQU Euro Area'!H16+'MKR SA EQU OTHER'!H16</f>
        <v>0</v>
      </c>
      <c r="I16" s="775">
        <f>'MKR SA EQU Bulgaria'!I16+'MKR SA EQU Croatia'!I16+'MKR SA EQU Czech Republic'!I16+'MKR SA EQU Denmark'!I16+'MKR SA EQU Egypt'!I16+'MKR SA EQU Hungary'!I16+'MKR SA EQU Iceland'!I16+'MKR SA EQU Liechtenstein'!I16+'MKR SA EQU Norway'!I16+'MKR SA EQU Poland'!I16+'MKR SA EQU Romania'!I16+'MKR SA EQU Sweden'!I16+'MKR SA EQU United Kingdom'!I16+'MKR SA EQU Albania'!I16+'MKR SA EQU Japan'!I16+'MKR SA EQU FYROM'!I16+'MKR SA EQU Russian Federation'!I16+'MKR SA EQU Serbia'!I16+'MKR SA EQU Switzerland'!I16+'MKR SA EQU Turkey'!I16+'MKR SA EQU Ukraine'!I16+'MKR SA EQU USA'!I16+'MKR SA EQU Euro Area'!I16+'MKR SA EQU OTHER'!I16</f>
        <v>0</v>
      </c>
      <c r="J16" s="775">
        <f>'MKR SA EQU Bulgaria'!J16+'MKR SA EQU Croatia'!J16+'MKR SA EQU Czech Republic'!J16+'MKR SA EQU Denmark'!J16+'MKR SA EQU Egypt'!J16+'MKR SA EQU Hungary'!J16+'MKR SA EQU Iceland'!J16+'MKR SA EQU Liechtenstein'!J16+'MKR SA EQU Norway'!J16+'MKR SA EQU Poland'!J16+'MKR SA EQU Romania'!J16+'MKR SA EQU Sweden'!J16+'MKR SA EQU United Kingdom'!J16+'MKR SA EQU Albania'!J16+'MKR SA EQU Japan'!J16+'MKR SA EQU FYROM'!J16+'MKR SA EQU Russian Federation'!J16+'MKR SA EQU Serbia'!J16+'MKR SA EQU Switzerland'!J16+'MKR SA EQU Turkey'!J16+'MKR SA EQU Ukraine'!J16+'MKR SA EQU USA'!J16+'MKR SA EQU Euro Area'!J16+'MKR SA EQU OTHER'!J16</f>
        <v>0</v>
      </c>
      <c r="K16" s="818"/>
      <c r="L16" s="774"/>
      <c r="M16" s="817"/>
    </row>
    <row r="17" spans="2:13" ht="30" customHeight="1">
      <c r="B17" s="378" t="s">
        <v>10</v>
      </c>
      <c r="C17" s="382" t="s">
        <v>511</v>
      </c>
      <c r="D17" s="380"/>
      <c r="E17" s="380"/>
      <c r="F17" s="381"/>
      <c r="G17" s="816">
        <f>'MKR SA EQU Bulgaria'!G17+'MKR SA EQU Croatia'!G17+'MKR SA EQU Czech Republic'!G17+'MKR SA EQU Denmark'!G17+'MKR SA EQU Egypt'!G17+'MKR SA EQU Hungary'!G17+'MKR SA EQU Iceland'!G17+'MKR SA EQU Liechtenstein'!G17+'MKR SA EQU Norway'!G17+'MKR SA EQU Poland'!G17+'MKR SA EQU Romania'!G17+'MKR SA EQU Sweden'!G17+'MKR SA EQU United Kingdom'!G17+'MKR SA EQU Albania'!G17+'MKR SA EQU Japan'!G17+'MKR SA EQU FYROM'!G17+'MKR SA EQU Russian Federation'!G17+'MKR SA EQU Serbia'!G17+'MKR SA EQU Switzerland'!G17+'MKR SA EQU Turkey'!G17+'MKR SA EQU Ukraine'!G17+'MKR SA EQU USA'!G17+'MKR SA EQU Euro Area'!G17+'MKR SA EQU OTHER'!G17</f>
        <v>0</v>
      </c>
      <c r="H17" s="775">
        <f>'MKR SA EQU Bulgaria'!H17+'MKR SA EQU Croatia'!H17+'MKR SA EQU Czech Republic'!H17+'MKR SA EQU Denmark'!H17+'MKR SA EQU Egypt'!H17+'MKR SA EQU Hungary'!H17+'MKR SA EQU Iceland'!H17+'MKR SA EQU Liechtenstein'!H17+'MKR SA EQU Norway'!H17+'MKR SA EQU Poland'!H17+'MKR SA EQU Romania'!H17+'MKR SA EQU Sweden'!H17+'MKR SA EQU United Kingdom'!H17+'MKR SA EQU Albania'!H17+'MKR SA EQU Japan'!H17+'MKR SA EQU FYROM'!H17+'MKR SA EQU Russian Federation'!H17+'MKR SA EQU Serbia'!H17+'MKR SA EQU Switzerland'!H17+'MKR SA EQU Turkey'!H17+'MKR SA EQU Ukraine'!H17+'MKR SA EQU USA'!H17+'MKR SA EQU Euro Area'!H17+'MKR SA EQU OTHER'!H17</f>
        <v>0</v>
      </c>
      <c r="I17" s="775">
        <f>'MKR SA EQU Bulgaria'!I17+'MKR SA EQU Croatia'!I17+'MKR SA EQU Czech Republic'!I17+'MKR SA EQU Denmark'!I17+'MKR SA EQU Egypt'!I17+'MKR SA EQU Hungary'!I17+'MKR SA EQU Iceland'!I17+'MKR SA EQU Liechtenstein'!I17+'MKR SA EQU Norway'!I17+'MKR SA EQU Poland'!I17+'MKR SA EQU Romania'!I17+'MKR SA EQU Sweden'!I17+'MKR SA EQU United Kingdom'!I17+'MKR SA EQU Albania'!I17+'MKR SA EQU Japan'!I17+'MKR SA EQU FYROM'!I17+'MKR SA EQU Russian Federation'!I17+'MKR SA EQU Serbia'!I17+'MKR SA EQU Switzerland'!I17+'MKR SA EQU Turkey'!I17+'MKR SA EQU Ukraine'!I17+'MKR SA EQU USA'!I17+'MKR SA EQU Euro Area'!I17+'MKR SA EQU OTHER'!I17</f>
        <v>0</v>
      </c>
      <c r="J17" s="775">
        <f>'MKR SA EQU Bulgaria'!J17+'MKR SA EQU Croatia'!J17+'MKR SA EQU Czech Republic'!J17+'MKR SA EQU Denmark'!J17+'MKR SA EQU Egypt'!J17+'MKR SA EQU Hungary'!J17+'MKR SA EQU Iceland'!J17+'MKR SA EQU Liechtenstein'!J17+'MKR SA EQU Norway'!J17+'MKR SA EQU Poland'!J17+'MKR SA EQU Romania'!J17+'MKR SA EQU Sweden'!J17+'MKR SA EQU United Kingdom'!J17+'MKR SA EQU Albania'!J17+'MKR SA EQU Japan'!J17+'MKR SA EQU FYROM'!J17+'MKR SA EQU Russian Federation'!J17+'MKR SA EQU Serbia'!J17+'MKR SA EQU Switzerland'!J17+'MKR SA EQU Turkey'!J17+'MKR SA EQU Ukraine'!J17+'MKR SA EQU USA'!J17+'MKR SA EQU Euro Area'!J17+'MKR SA EQU OTHER'!J17</f>
        <v>0</v>
      </c>
      <c r="K17" s="775">
        <f>'MKR SA EQU Bulgaria'!K17+'MKR SA EQU Croatia'!K17+'MKR SA EQU Czech Republic'!K17+'MKR SA EQU Denmark'!K17+'MKR SA EQU Egypt'!K17+'MKR SA EQU Hungary'!K17+'MKR SA EQU Iceland'!K17+'MKR SA EQU Liechtenstein'!K17+'MKR SA EQU Norway'!K17+'MKR SA EQU Poland'!K17+'MKR SA EQU Romania'!K17+'MKR SA EQU Sweden'!K17+'MKR SA EQU United Kingdom'!K17+'MKR SA EQU Albania'!K17+'MKR SA EQU Japan'!K17+'MKR SA EQU FYROM'!K17+'MKR SA EQU Russian Federation'!K17+'MKR SA EQU Serbia'!K17+'MKR SA EQU Switzerland'!K17+'MKR SA EQU Turkey'!K17+'MKR SA EQU Ukraine'!K17+'MKR SA EQU USA'!K17+'MKR SA EQU Euro Area'!K17+'MKR SA EQU OTHER'!K17</f>
        <v>0</v>
      </c>
      <c r="L17" s="775">
        <f>K17*8%</f>
        <v>0</v>
      </c>
      <c r="M17" s="817"/>
    </row>
    <row r="18" spans="2:13" ht="30" customHeight="1">
      <c r="B18" s="385" t="s">
        <v>14</v>
      </c>
      <c r="C18" s="382" t="s">
        <v>526</v>
      </c>
      <c r="D18" s="380"/>
      <c r="E18" s="380"/>
      <c r="F18" s="381"/>
      <c r="G18" s="819"/>
      <c r="H18" s="820"/>
      <c r="I18" s="821"/>
      <c r="J18" s="821"/>
      <c r="K18" s="821"/>
      <c r="L18" s="775">
        <f>L19+L20+L21+L22+L23</f>
        <v>0</v>
      </c>
      <c r="M18" s="817"/>
    </row>
    <row r="19" spans="2:13" s="220" customFormat="1" ht="30" customHeight="1">
      <c r="B19" s="251" t="s">
        <v>15</v>
      </c>
      <c r="C19" s="259" t="s">
        <v>527</v>
      </c>
      <c r="D19" s="265"/>
      <c r="E19" s="260"/>
      <c r="F19" s="269"/>
      <c r="G19" s="819"/>
      <c r="H19" s="820"/>
      <c r="I19" s="821"/>
      <c r="J19" s="821"/>
      <c r="K19" s="821"/>
      <c r="L19" s="775">
        <f>'MKR SA EQU Bulgaria'!L19+'MKR SA EQU Croatia'!L19+'MKR SA EQU Czech Republic'!L19+'MKR SA EQU Denmark'!L19+'MKR SA EQU Egypt'!L19+'MKR SA EQU Hungary'!L19+'MKR SA EQU Iceland'!L19+'MKR SA EQU Liechtenstein'!L19+'MKR SA EQU Norway'!L19+'MKR SA EQU Poland'!L19+'MKR SA EQU Romania'!L19+'MKR SA EQU Sweden'!L19+'MKR SA EQU United Kingdom'!L19+'MKR SA EQU Albania'!L19+'MKR SA EQU Japan'!L19+'MKR SA EQU FYROM'!L19+'MKR SA EQU Russian Federation'!L19+'MKR SA EQU Serbia'!L19+'MKR SA EQU Switzerland'!L19+'MKR SA EQU Turkey'!L19+'MKR SA EQU Ukraine'!L19+'MKR SA EQU USA'!L19+'MKR SA EQU Euro Area'!L19+'MKR SA EQU OTHER'!L19</f>
        <v>0</v>
      </c>
      <c r="M19" s="822"/>
    </row>
    <row r="20" spans="2:13" s="220" customFormat="1" ht="30" customHeight="1">
      <c r="B20" s="251" t="s">
        <v>16</v>
      </c>
      <c r="C20" s="259" t="s">
        <v>528</v>
      </c>
      <c r="D20" s="265"/>
      <c r="E20" s="260"/>
      <c r="F20" s="269"/>
      <c r="G20" s="819"/>
      <c r="H20" s="820"/>
      <c r="I20" s="821"/>
      <c r="J20" s="821"/>
      <c r="K20" s="821"/>
      <c r="L20" s="775">
        <f>'MKR SA EQU Bulgaria'!L20+'MKR SA EQU Croatia'!L20+'MKR SA EQU Czech Republic'!L20+'MKR SA EQU Denmark'!L20+'MKR SA EQU Egypt'!L20+'MKR SA EQU Hungary'!L20+'MKR SA EQU Iceland'!L20+'MKR SA EQU Liechtenstein'!L20+'MKR SA EQU Norway'!L20+'MKR SA EQU Poland'!L20+'MKR SA EQU Romania'!L20+'MKR SA EQU Sweden'!L20+'MKR SA EQU United Kingdom'!L20+'MKR SA EQU Albania'!L20+'MKR SA EQU Japan'!L20+'MKR SA EQU FYROM'!L20+'MKR SA EQU Russian Federation'!L20+'MKR SA EQU Serbia'!L20+'MKR SA EQU Switzerland'!L20+'MKR SA EQU Turkey'!L20+'MKR SA EQU Ukraine'!L20+'MKR SA EQU USA'!L20+'MKR SA EQU Euro Area'!L20+'MKR SA EQU OTHER'!L20</f>
        <v>0</v>
      </c>
      <c r="M20" s="822"/>
    </row>
    <row r="21" spans="2:13" s="220" customFormat="1" ht="30" customHeight="1">
      <c r="B21" s="251" t="s">
        <v>17</v>
      </c>
      <c r="C21" s="259" t="s">
        <v>529</v>
      </c>
      <c r="D21" s="265"/>
      <c r="E21" s="260"/>
      <c r="F21" s="269"/>
      <c r="G21" s="819"/>
      <c r="H21" s="820"/>
      <c r="I21" s="821"/>
      <c r="J21" s="821"/>
      <c r="K21" s="821"/>
      <c r="L21" s="775">
        <f>'MKR SA EQU Bulgaria'!L21+'MKR SA EQU Croatia'!L21+'MKR SA EQU Czech Republic'!L21+'MKR SA EQU Denmark'!L21+'MKR SA EQU Egypt'!L21+'MKR SA EQU Hungary'!L21+'MKR SA EQU Iceland'!L21+'MKR SA EQU Liechtenstein'!L21+'MKR SA EQU Norway'!L21+'MKR SA EQU Poland'!L21+'MKR SA EQU Romania'!L21+'MKR SA EQU Sweden'!L21+'MKR SA EQU United Kingdom'!L21+'MKR SA EQU Albania'!L21+'MKR SA EQU Japan'!L21+'MKR SA EQU FYROM'!L21+'MKR SA EQU Russian Federation'!L21+'MKR SA EQU Serbia'!L21+'MKR SA EQU Switzerland'!L21+'MKR SA EQU Turkey'!L21+'MKR SA EQU Ukraine'!L21+'MKR SA EQU USA'!L21+'MKR SA EQU Euro Area'!L21+'MKR SA EQU OTHER'!L21</f>
        <v>0</v>
      </c>
      <c r="M21" s="822"/>
    </row>
    <row r="22" spans="2:13" s="220" customFormat="1" ht="30" customHeight="1">
      <c r="B22" s="769" t="s">
        <v>642</v>
      </c>
      <c r="C22" s="770" t="s">
        <v>531</v>
      </c>
      <c r="D22" s="771"/>
      <c r="E22" s="772"/>
      <c r="F22" s="773"/>
      <c r="G22" s="823"/>
      <c r="H22" s="824"/>
      <c r="I22" s="825"/>
      <c r="J22" s="825"/>
      <c r="K22" s="825"/>
      <c r="L22" s="775">
        <f>'MKR SA EQU Bulgaria'!L22+'MKR SA EQU Croatia'!L22+'MKR SA EQU Czech Republic'!L22+'MKR SA EQU Denmark'!L22+'MKR SA EQU Egypt'!L22+'MKR SA EQU Hungary'!L22+'MKR SA EQU Iceland'!L22+'MKR SA EQU Liechtenstein'!L22+'MKR SA EQU Norway'!L22+'MKR SA EQU Poland'!L22+'MKR SA EQU Romania'!L22+'MKR SA EQU Sweden'!L22+'MKR SA EQU United Kingdom'!L22+'MKR SA EQU Albania'!L22+'MKR SA EQU Japan'!L22+'MKR SA EQU FYROM'!L22+'MKR SA EQU Russian Federation'!L22+'MKR SA EQU Serbia'!L22+'MKR SA EQU Switzerland'!L22+'MKR SA EQU Turkey'!L22+'MKR SA EQU Ukraine'!L22+'MKR SA EQU USA'!L22+'MKR SA EQU Euro Area'!L22+'MKR SA EQU OTHER'!L22</f>
        <v>0</v>
      </c>
      <c r="M22" s="826"/>
    </row>
    <row r="23" spans="2:13" s="220" customFormat="1" ht="30" customHeight="1" thickBot="1">
      <c r="B23" s="386" t="s">
        <v>18</v>
      </c>
      <c r="C23" s="278" t="s">
        <v>532</v>
      </c>
      <c r="D23" s="279"/>
      <c r="E23" s="279"/>
      <c r="F23" s="280"/>
      <c r="G23" s="827"/>
      <c r="H23" s="828"/>
      <c r="I23" s="829"/>
      <c r="J23" s="829"/>
      <c r="K23" s="829"/>
      <c r="L23" s="776">
        <f>'MKR SA EQU Bulgaria'!L23+'MKR SA EQU Croatia'!L23+'MKR SA EQU Czech Republic'!L23+'MKR SA EQU Denmark'!L23+'MKR SA EQU Egypt'!L23+'MKR SA EQU Hungary'!L23+'MKR SA EQU Iceland'!L23+'MKR SA EQU Liechtenstein'!L23+'MKR SA EQU Norway'!L23+'MKR SA EQU Poland'!L23+'MKR SA EQU Romania'!L23+'MKR SA EQU Sweden'!L23+'MKR SA EQU United Kingdom'!L23+'MKR SA EQU Albania'!L23+'MKR SA EQU Japan'!L23+'MKR SA EQU FYROM'!L23+'MKR SA EQU Russian Federation'!L23+'MKR SA EQU Serbia'!L23+'MKR SA EQU Switzerland'!L23+'MKR SA EQU Turkey'!L23+'MKR SA EQU Ukraine'!L23+'MKR SA EQU USA'!L23+'MKR SA EQU Euro Area'!L23+'MKR SA EQU OTHER'!L23</f>
        <v>0</v>
      </c>
      <c r="M23" s="830"/>
    </row>
  </sheetData>
  <sheetProtection algorithmName="SHA-512" hashValue="oMKQkNCl0312EuJHHEQsC4ME0MDt9kYtNt2vzcDMmW4N3ElBLMnwrZx/WcVToFhPAVD1P1E81N0dEuf+GFduIg==" saltValue="I92LeXriPHXibPWA1SCyi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pageMargins left="0.27559055118110237" right="0.15748031496062992" top="0.78740157480314965" bottom="0.78740157480314965" header="0.31496062992125984" footer="0.31496062992125984"/>
  <pageSetup paperSize="9" scale="36" orientation="landscape" r:id="rId1"/>
  <headerFooter scaleWithDoc="0">
    <oddHeader>&amp;CEN
ANNEX 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tabColor theme="4" tint="0.59999389629810485"/>
  </sheetPr>
  <dimension ref="B1:M23"/>
  <sheetViews>
    <sheetView showGridLines="0" zoomScale="70" zoomScaleNormal="70" zoomScaleSheetLayoutView="100" zoomScalePageLayoutView="70" workbookViewId="0">
      <selection activeCell="L20" sqref="L20"/>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821</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gQECauAkR3UXCq+aeG1uvLAY44NyPg+Uw9T8f3BCMNZcmgI5o1FD9+1v84cAYjKgusmBWBqOsThKJD2cLx5Wvg==" saltValue="GVdBjY4sB8SqneJlOFiJ8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2">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1007</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Ms+SMRr3GrZS884guHjyV5erivkqcwTHD4Vf77jrzXj+zlQonpmsSgLaaPXSOS6r9xb0NFOAA3RCJXcOz9dcVQ==" saltValue="WHoGZG7/vLL3Z/9WL1Kx5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3">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822</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F285w4t9Xea+ubEBvIwIm8W5YGktpjPxz4IUFobmjkT5OhLLyhD/sx4GuWJUOgO0xKhms15hCWyfiYo8u2E14A==" saltValue="P/xQLNH3GcU9jegStMiIs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4">
    <tabColor theme="4" tint="0.59999389629810485"/>
  </sheetPr>
  <dimension ref="B1:M23"/>
  <sheetViews>
    <sheetView showGridLines="0" zoomScale="70" zoomScaleNormal="70" zoomScaleSheetLayoutView="100" zoomScalePageLayoutView="70" workbookViewId="0">
      <selection activeCell="L19" sqref="L19"/>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823</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ofhca2Tb2yP3hwJmmdwxRHcb5BZHn6AymDfdYsHQORJKT1D1z5tRr0j0ZxrrADhk26dwqf1hhE3T4UaiIUJ3bA==" saltValue="mjTI5W9cGeSxbzocaxnwF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824</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m7fzxbLKrwpFdAga3KdbgEIa5w4kqJjwPtWyu+wK6mfBjjl4LvXAWaysi8fRyOFxldKmUiR9V5sjzLwAx7IEcA==" saltValue="WtlpkINT6a7Q7Rmr8ea55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825</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3MBolfj02bFfeqlJK4WUZKB+GHAGi1U8eGJrwWosGVWC0GeuTzi2zDGCpB7xXfJo73UzPMceOEpCDTkFL+iu4w==" saltValue="daZz6s43w0IENneYePOul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826</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BE0tsy4i330S7fkfJ/P+gvVJarIEX8pOwsmsboUOXHb8gf7FfqKevKxZB5PNJgJyfuBVNBxYOWvCuXXX8jmtOA==" saltValue="kjSGGx0ZMta5gnMaFkmWK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827</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Cfz2D53vzu4wAGSP67p/NqPK99XIpRtsk+Jgaq7ABKsbPZeKmDRC59zhdG7F7k3hBJj0Mcg+LPu0qrM5j9RmSQ==" saltValue="ZUTFokTfxV3teOaeKBvgi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59999389629810485"/>
  </sheetPr>
  <dimension ref="A1:E35"/>
  <sheetViews>
    <sheetView showGridLines="0" zoomScaleNormal="100" workbookViewId="0">
      <selection activeCell="C25" sqref="C25"/>
    </sheetView>
  </sheetViews>
  <sheetFormatPr defaultColWidth="9" defaultRowHeight="14.25"/>
  <cols>
    <col min="1" max="1" width="10.75" style="58" customWidth="1"/>
    <col min="2" max="2" width="94.25" style="58" customWidth="1"/>
    <col min="3" max="3" width="15.25" style="58" customWidth="1"/>
    <col min="4" max="4" width="15.5" style="62" bestFit="1" customWidth="1"/>
    <col min="5" max="5" width="59.625" style="57" customWidth="1"/>
    <col min="6" max="16384" width="9" style="58"/>
  </cols>
  <sheetData>
    <row r="1" spans="1:5" ht="20.25" customHeight="1">
      <c r="A1" s="1254" t="s">
        <v>41</v>
      </c>
      <c r="B1" s="1254"/>
      <c r="C1" s="1254"/>
      <c r="D1" s="56"/>
    </row>
    <row r="2" spans="1:5" s="60" customFormat="1" ht="20.25" customHeight="1">
      <c r="A2" s="59"/>
      <c r="B2" s="59"/>
      <c r="C2" s="59"/>
      <c r="D2" s="56"/>
      <c r="E2" s="57"/>
    </row>
    <row r="3" spans="1:5" ht="20.25" customHeight="1">
      <c r="A3" s="61"/>
      <c r="C3" s="199" t="s">
        <v>1</v>
      </c>
    </row>
    <row r="4" spans="1:5" ht="20.25" customHeight="1">
      <c r="A4" s="2" t="s">
        <v>0</v>
      </c>
      <c r="B4" s="63" t="s">
        <v>2</v>
      </c>
      <c r="C4" s="18" t="s">
        <v>6</v>
      </c>
      <c r="D4" s="64"/>
      <c r="E4" s="65"/>
    </row>
    <row r="5" spans="1:5" ht="20.25" customHeight="1">
      <c r="A5" s="18" t="s">
        <v>6</v>
      </c>
      <c r="B5" s="13" t="s">
        <v>139</v>
      </c>
      <c r="C5" s="955">
        <f>C6*25%</f>
        <v>0</v>
      </c>
      <c r="D5" s="64"/>
      <c r="E5" s="65"/>
    </row>
    <row r="6" spans="1:5" ht="20.25" customHeight="1">
      <c r="A6" s="2" t="s">
        <v>7</v>
      </c>
      <c r="B6" s="29" t="s">
        <v>388</v>
      </c>
      <c r="C6" s="955">
        <f>C7+C9</f>
        <v>0</v>
      </c>
    </row>
    <row r="7" spans="1:5" ht="20.25" customHeight="1">
      <c r="A7" s="2" t="s">
        <v>8</v>
      </c>
      <c r="B7" s="30" t="s">
        <v>399</v>
      </c>
      <c r="C7" s="923"/>
    </row>
    <row r="8" spans="1:5" ht="20.25" customHeight="1">
      <c r="A8" s="2" t="s">
        <v>9</v>
      </c>
      <c r="B8" s="51" t="s">
        <v>208</v>
      </c>
      <c r="C8" s="923"/>
    </row>
    <row r="9" spans="1:5" ht="20.25" customHeight="1">
      <c r="A9" s="2" t="s">
        <v>10</v>
      </c>
      <c r="B9" s="52" t="s">
        <v>414</v>
      </c>
      <c r="C9" s="946">
        <f>C10+C11+C12+C13+C14+C15+C16+C17+C18+C19+C20+C21+C22+C23</f>
        <v>0</v>
      </c>
    </row>
    <row r="10" spans="1:5" ht="20.25" customHeight="1">
      <c r="A10" s="2" t="s">
        <v>11</v>
      </c>
      <c r="B10" s="53" t="s">
        <v>415</v>
      </c>
      <c r="C10" s="916"/>
    </row>
    <row r="11" spans="1:5" ht="20.25" customHeight="1">
      <c r="A11" s="2" t="s">
        <v>12</v>
      </c>
      <c r="B11" s="53" t="s">
        <v>416</v>
      </c>
      <c r="C11" s="916"/>
    </row>
    <row r="12" spans="1:5" ht="20.25" customHeight="1">
      <c r="A12" s="2" t="s">
        <v>13</v>
      </c>
      <c r="B12" s="53" t="s">
        <v>417</v>
      </c>
      <c r="C12" s="916"/>
      <c r="D12" s="57"/>
    </row>
    <row r="13" spans="1:5" ht="20.25" customHeight="1">
      <c r="A13" s="2" t="s">
        <v>14</v>
      </c>
      <c r="B13" s="53" t="s">
        <v>418</v>
      </c>
      <c r="C13" s="916"/>
    </row>
    <row r="14" spans="1:5" ht="20.25" customHeight="1">
      <c r="A14" s="2" t="s">
        <v>15</v>
      </c>
      <c r="B14" s="53" t="s">
        <v>419</v>
      </c>
      <c r="C14" s="916"/>
    </row>
    <row r="15" spans="1:5" ht="20.25" customHeight="1">
      <c r="A15" s="2" t="s">
        <v>16</v>
      </c>
      <c r="B15" s="53" t="s">
        <v>420</v>
      </c>
      <c r="C15" s="916"/>
    </row>
    <row r="16" spans="1:5" ht="20.25" customHeight="1">
      <c r="A16" s="2" t="s">
        <v>17</v>
      </c>
      <c r="B16" s="53" t="s">
        <v>421</v>
      </c>
      <c r="C16" s="916"/>
    </row>
    <row r="17" spans="1:3" ht="20.25" customHeight="1">
      <c r="A17" s="2" t="s">
        <v>18</v>
      </c>
      <c r="B17" s="53" t="s">
        <v>422</v>
      </c>
      <c r="C17" s="916"/>
    </row>
    <row r="18" spans="1:3" ht="20.25" customHeight="1">
      <c r="A18" s="2" t="s">
        <v>19</v>
      </c>
      <c r="B18" s="53" t="s">
        <v>423</v>
      </c>
      <c r="C18" s="916"/>
    </row>
    <row r="19" spans="1:3" ht="20.25" customHeight="1">
      <c r="A19" s="2" t="s">
        <v>20</v>
      </c>
      <c r="B19" s="53" t="s">
        <v>424</v>
      </c>
      <c r="C19" s="916"/>
    </row>
    <row r="20" spans="1:3" ht="20.25" customHeight="1">
      <c r="A20" s="2" t="s">
        <v>21</v>
      </c>
      <c r="B20" s="49" t="s">
        <v>425</v>
      </c>
      <c r="C20" s="916"/>
    </row>
    <row r="21" spans="1:3" ht="20.25" customHeight="1">
      <c r="A21" s="2" t="s">
        <v>22</v>
      </c>
      <c r="B21" s="49" t="s">
        <v>426</v>
      </c>
      <c r="C21" s="916"/>
    </row>
    <row r="22" spans="1:3" ht="20.25" customHeight="1">
      <c r="A22" s="2" t="s">
        <v>23</v>
      </c>
      <c r="B22" s="25" t="s">
        <v>390</v>
      </c>
      <c r="C22" s="916"/>
    </row>
    <row r="23" spans="1:3" ht="20.25" customHeight="1">
      <c r="A23" s="2" t="s">
        <v>24</v>
      </c>
      <c r="B23" s="49" t="s">
        <v>391</v>
      </c>
      <c r="C23" s="916"/>
    </row>
    <row r="24" spans="1:3">
      <c r="A24" s="2" t="s">
        <v>25</v>
      </c>
      <c r="B24" s="29" t="s">
        <v>361</v>
      </c>
      <c r="C24" s="924"/>
    </row>
    <row r="25" spans="1:3" ht="20.25" customHeight="1">
      <c r="A25" s="2" t="s">
        <v>26</v>
      </c>
      <c r="B25" s="29" t="s">
        <v>362</v>
      </c>
      <c r="C25" s="956" t="e">
        <f>(C24-C6)/C6</f>
        <v>#DIV/0!</v>
      </c>
    </row>
    <row r="26" spans="1:3" ht="20.25" customHeight="1">
      <c r="A26" s="23"/>
      <c r="B26" s="66"/>
    </row>
    <row r="27" spans="1:3" ht="20.25" customHeight="1">
      <c r="A27" s="67"/>
    </row>
    <row r="28" spans="1:3" ht="20.25" customHeight="1">
      <c r="A28" s="67"/>
      <c r="B28" s="68"/>
    </row>
    <row r="29" spans="1:3" ht="20.25" customHeight="1">
      <c r="A29" s="67"/>
    </row>
    <row r="30" spans="1:3" ht="20.25" customHeight="1">
      <c r="A30" s="67"/>
    </row>
    <row r="31" spans="1:3" ht="20.25" customHeight="1">
      <c r="A31" s="67"/>
    </row>
    <row r="32" spans="1:3" ht="20.25" customHeight="1">
      <c r="A32" s="67"/>
    </row>
    <row r="33" spans="1:1" ht="20.25" customHeight="1">
      <c r="A33" s="67"/>
    </row>
    <row r="34" spans="1:1" ht="20.25" customHeight="1">
      <c r="A34" s="67"/>
    </row>
    <row r="35" spans="1:1" ht="20.25" customHeight="1">
      <c r="A35" s="67"/>
    </row>
  </sheetData>
  <sheetProtection algorithmName="SHA-512" hashValue="sZ9RXIFRB4klFEN96+hIvh7Z5Ky+gVkSwySTwOrH9v6lUtiBIq+kE1DV1RRJU4EVGtGm2GzEs9nB9NnqQEE61Q==" saltValue="6kVH9vM4q3HrC2hCtBUIqA==" spinCount="100000" sheet="1" objects="1" scenarios="1"/>
  <dataConsolidate/>
  <mergeCells count="1">
    <mergeCell ref="A1:C1"/>
  </mergeCells>
  <dataValidations count="1">
    <dataValidation type="decimal" operator="lessThanOrEqual" allowBlank="1" showInputMessage="1" showErrorMessage="1" error="The value inserted is not valid._x000a_Please insert a negative or zero value." prompt="Insert negative numbers only" sqref="C10:C23" xr:uid="{00000000-0002-0000-0400-000000000000}">
      <formula1>0</formula1>
    </dataValidation>
  </dataValidations>
  <pageMargins left="0.7" right="0.7" top="0.75" bottom="0.75" header="0.3" footer="0.3"/>
  <pageSetup paperSize="9" orientation="portrait" horizontalDpi="90" verticalDpi="9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tabColor theme="4" tint="0.59999389629810485"/>
  </sheetPr>
  <dimension ref="B1:M23"/>
  <sheetViews>
    <sheetView showGridLines="0" zoomScale="70" zoomScaleNormal="70" zoomScaleSheetLayoutView="100" zoomScalePageLayoutView="70" workbookViewId="0">
      <selection activeCell="L20" sqref="L20"/>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828</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e8y7eK0NbXhQYqQn7rPyQmrZLhqq4w8SkDlV0dmj52xy5mv0tZp5QccWhT92ax5Fz2eWL2yCYhAkva+so4PwMA==" saltValue="ufDJRGahi/kwpRaRklUIp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tabColor theme="4" tint="0.59999389629810485"/>
  </sheetPr>
  <dimension ref="B1:M23"/>
  <sheetViews>
    <sheetView showGridLines="0" zoomScale="70" zoomScaleNormal="70" zoomScaleSheetLayoutView="100" zoomScalePageLayoutView="70" workbookViewId="0">
      <selection activeCell="L20" sqref="L20"/>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829</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wESv+m/EnO2jBFjg0x+tf47ju+13KIPEBkyb4BAcw8Qi8hrnM1VzEwTb86AOcv0+36mdVccovsIqtRUAXwhodA==" saltValue="LoJXO5vMDYNcLh99YQOuu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3">
    <tabColor theme="4" tint="0.59999389629810485"/>
  </sheetPr>
  <dimension ref="B1:M23"/>
  <sheetViews>
    <sheetView showGridLines="0" zoomScale="70" zoomScaleNormal="70" zoomScaleSheetLayoutView="100" zoomScalePageLayoutView="70" workbookViewId="0">
      <selection activeCell="L20" sqref="L20"/>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830</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ZJBytPeMaeV3lAYS1ib9N+DQkNnYbe24IVJRGX0bDRyFIXHIe143rLgIbXyOloXdaSwPuD5akUTx0i28c8cdcA==" saltValue="9l6+JYBAQ4ocLiFCx98+X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7">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831</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2xJmVGxnhHbUOiPjcAY4WFoZoIMGTVFD3jwsE6u9P59OtcHtCxBCk5Psn8vz9xA1BXqL5hnbdyNAB5llF8Ftzg==" saltValue="8L/GqnnOFUFepCRmsTkqAQ=="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8">
    <tabColor theme="4" tint="0.59999389629810485"/>
  </sheetPr>
  <dimension ref="B1:M23"/>
  <sheetViews>
    <sheetView showGridLines="0" zoomScale="70" zoomScaleNormal="70" zoomScaleSheetLayoutView="100" zoomScalePageLayoutView="70" workbookViewId="0">
      <selection activeCell="L19" sqref="L19"/>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832</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Sibk10KNwZ7T8i1+NF1hPnMGs9mSxb19OErrqqeGkIkYhC7J06TFVrY7X7gW7POiCFxCl/Xc1z3rY0iktvgmuA==" saltValue="Dki4cKy+HArosmjhWiJ8HQ=="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9">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833</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5SBFY+APfLd9GyS39KNa1SQ6dthA1IdLKfl6aFDKIPOd+jgE42ucd2CSUVUgQ7F5IKAkb3uw0dhAd7hm1NUVjQ==" saltValue="D+N48hXz53Hl+4lTGjQaXQ=="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0">
    <tabColor theme="4" tint="0.59999389629810485"/>
  </sheetPr>
  <dimension ref="B1:M23"/>
  <sheetViews>
    <sheetView showGridLines="0" zoomScale="70" zoomScaleNormal="70" zoomScaleSheetLayoutView="100" zoomScalePageLayoutView="70" workbookViewId="0">
      <selection activeCell="L22" sqref="L22"/>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834</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h9ifF+RgmDmHYFpWeadZWUAXIZgG36HqQ0ZCg7TlmYfCl8TbVztkjV/biiTboFsrXGJ4/0FmSjiyXKfAidSe9g==" saltValue="gz3A6hKginXNe5g6bDYWp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1">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835</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IMLhuZHb8a8BjxecpE9hSB4psQR+TaGYGP/wG85ROORFBmo2FIN1m8Ytm2C2NWseInWp/y0RAy40pfO+ft2xOA==" saltValue="g0Rz16GDzhf/AJqDk7V+/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82">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836</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UhQdQbbOEN3jFjHSSz7RxtL6ElKkeCPCINw0IJACqSF4R5vrAnJO6efM2cjjMCZciNeR5UcYKicRoWe2YadcdA==" saltValue="T61R3ENDnooMYOSt0I2fM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3">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837</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MIjAjXtMEVBgEKgUlJZroCD1/W2GPleIGJKHpj0ynnht0iknwp+W/OVN6YUt1T8B/A96JwQTrMmzPrEsi5V1+g==" saltValue="e0dWAbjZM8Xoh4OKy5r98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59999389629810485"/>
  </sheetPr>
  <dimension ref="A1:G36"/>
  <sheetViews>
    <sheetView showGridLines="0" topLeftCell="A16" zoomScaleNormal="100" workbookViewId="0">
      <selection activeCell="B32" sqref="B32"/>
    </sheetView>
  </sheetViews>
  <sheetFormatPr defaultColWidth="9" defaultRowHeight="14.25"/>
  <cols>
    <col min="1" max="1" width="9" style="6"/>
    <col min="2" max="2" width="78.125" style="6" customWidth="1"/>
    <col min="3" max="4" width="16" style="17" customWidth="1"/>
    <col min="5" max="5" width="25.75" style="17" customWidth="1"/>
    <col min="6" max="6" width="63.25" style="70" customWidth="1"/>
    <col min="7" max="16384" width="9" style="17"/>
  </cols>
  <sheetData>
    <row r="1" spans="1:7">
      <c r="A1" s="1255" t="s">
        <v>365</v>
      </c>
      <c r="B1" s="1255"/>
      <c r="C1" s="1255"/>
      <c r="D1" s="69"/>
      <c r="E1" s="7"/>
    </row>
    <row r="2" spans="1:7">
      <c r="A2" s="8"/>
    </row>
    <row r="3" spans="1:7" ht="43.5" customHeight="1">
      <c r="A3" s="71"/>
      <c r="B3" s="72"/>
      <c r="C3" s="73" t="s">
        <v>124</v>
      </c>
      <c r="D3" s="74" t="s">
        <v>123</v>
      </c>
    </row>
    <row r="4" spans="1:7" ht="16.5" customHeight="1">
      <c r="A4" s="11" t="s">
        <v>0</v>
      </c>
      <c r="B4" s="12" t="s">
        <v>2</v>
      </c>
      <c r="C4" s="73" t="s">
        <v>6</v>
      </c>
      <c r="D4" s="73" t="s">
        <v>7</v>
      </c>
      <c r="E4" s="745"/>
      <c r="F4" s="75"/>
    </row>
    <row r="5" spans="1:7" ht="21" customHeight="1">
      <c r="A5" s="11" t="s">
        <v>6</v>
      </c>
      <c r="B5" s="43" t="s">
        <v>3</v>
      </c>
      <c r="C5" s="950"/>
      <c r="D5" s="951">
        <f>D6+D13+D16</f>
        <v>0</v>
      </c>
      <c r="E5" s="188"/>
    </row>
    <row r="6" spans="1:7" ht="21" customHeight="1">
      <c r="A6" s="11" t="s">
        <v>7</v>
      </c>
      <c r="B6" s="30" t="s">
        <v>229</v>
      </c>
      <c r="C6" s="950"/>
      <c r="D6" s="951">
        <f>D7+D8+D9+D10+D11+D12</f>
        <v>0</v>
      </c>
      <c r="E6" s="76"/>
    </row>
    <row r="7" spans="1:7" ht="21" customHeight="1">
      <c r="A7" s="11" t="s">
        <v>8</v>
      </c>
      <c r="B7" s="77" t="s">
        <v>396</v>
      </c>
      <c r="C7" s="952">
        <f>IFERROR(AVERAGE('IF6 - K-FACTOR Details'!C20:N20),0)</f>
        <v>0</v>
      </c>
      <c r="D7" s="947">
        <f>C7*0.02%</f>
        <v>0</v>
      </c>
      <c r="E7" s="76"/>
    </row>
    <row r="8" spans="1:7" ht="21" customHeight="1">
      <c r="A8" s="11" t="s">
        <v>9</v>
      </c>
      <c r="B8" s="77" t="s">
        <v>195</v>
      </c>
      <c r="C8" s="952">
        <f>IFERROR(AVERAGE('IF6 - K-FACTOR Details'!C38:H38),0)</f>
        <v>0</v>
      </c>
      <c r="D8" s="947">
        <f>C8*0.4%</f>
        <v>0</v>
      </c>
      <c r="E8" s="76"/>
    </row>
    <row r="9" spans="1:7" ht="21" customHeight="1">
      <c r="A9" s="11" t="s">
        <v>10</v>
      </c>
      <c r="B9" s="77" t="s">
        <v>196</v>
      </c>
      <c r="C9" s="952">
        <f>IFERROR(AVERAGE('IF6 - K-FACTOR Details'!C39:H39),0)</f>
        <v>0</v>
      </c>
      <c r="D9" s="947">
        <f>C9*0.5%</f>
        <v>0</v>
      </c>
      <c r="E9" s="78"/>
    </row>
    <row r="10" spans="1:7" ht="21" customHeight="1">
      <c r="A10" s="11" t="s">
        <v>11</v>
      </c>
      <c r="B10" s="77" t="s">
        <v>193</v>
      </c>
      <c r="C10" s="952">
        <f>IFERROR(AVERAGE('IF6 - K-FACTOR Details'!C59:H59),0)</f>
        <v>0</v>
      </c>
      <c r="D10" s="947">
        <f>C10*0.04%</f>
        <v>0</v>
      </c>
      <c r="E10" s="78"/>
      <c r="F10" s="79"/>
    </row>
    <row r="11" spans="1:7" ht="21" customHeight="1">
      <c r="A11" s="11" t="s">
        <v>12</v>
      </c>
      <c r="B11" s="77" t="s">
        <v>197</v>
      </c>
      <c r="C11" s="952">
        <f>IFERROR(AVERAGE('IF6 - K-FACTOR Details'!C83:E83),0)</f>
        <v>0</v>
      </c>
      <c r="D11" s="947">
        <f>C11*0.1%</f>
        <v>0</v>
      </c>
      <c r="E11" s="76"/>
      <c r="F11" s="79"/>
    </row>
    <row r="12" spans="1:7" s="81" customFormat="1" ht="21" customHeight="1">
      <c r="A12" s="11" t="s">
        <v>13</v>
      </c>
      <c r="B12" s="77" t="s">
        <v>198</v>
      </c>
      <c r="C12" s="952">
        <f>IFERROR(AVERAGE('IF6 - K-FACTOR Details'!C86:E86),0)</f>
        <v>0</v>
      </c>
      <c r="D12" s="947">
        <f>C12*0.01%</f>
        <v>0</v>
      </c>
      <c r="E12" s="76"/>
      <c r="F12" s="80"/>
    </row>
    <row r="13" spans="1:7" s="81" customFormat="1" ht="21" customHeight="1">
      <c r="A13" s="11" t="s">
        <v>14</v>
      </c>
      <c r="B13" s="30" t="s">
        <v>230</v>
      </c>
      <c r="C13" s="950"/>
      <c r="D13" s="951">
        <f>D14+D15</f>
        <v>0</v>
      </c>
      <c r="E13" s="76"/>
      <c r="F13" s="80"/>
    </row>
    <row r="14" spans="1:7" s="81" customFormat="1" ht="21" customHeight="1">
      <c r="A14" s="11" t="s">
        <v>15</v>
      </c>
      <c r="B14" s="77" t="s">
        <v>150</v>
      </c>
      <c r="C14" s="953"/>
      <c r="D14" s="954">
        <f>'IF6 - K-FACTOR Details'!C95</f>
        <v>0</v>
      </c>
      <c r="E14" s="76"/>
      <c r="F14" s="80"/>
    </row>
    <row r="15" spans="1:7" ht="21" customHeight="1">
      <c r="A15" s="11" t="s">
        <v>16</v>
      </c>
      <c r="B15" s="77" t="s">
        <v>140</v>
      </c>
      <c r="C15" s="949">
        <f>SUM('IF6 - K-FACTOR Details'!G111:G125)</f>
        <v>0</v>
      </c>
      <c r="D15" s="947">
        <f>C15*1.3</f>
        <v>0</v>
      </c>
      <c r="E15" s="76"/>
      <c r="F15" s="15"/>
      <c r="G15" s="81"/>
    </row>
    <row r="16" spans="1:7" ht="21" customHeight="1">
      <c r="A16" s="11" t="s">
        <v>17</v>
      </c>
      <c r="B16" s="30" t="s">
        <v>231</v>
      </c>
      <c r="C16" s="950"/>
      <c r="D16" s="951">
        <f>D17+D18+D19+D20</f>
        <v>0</v>
      </c>
      <c r="E16" s="76"/>
      <c r="F16" s="15"/>
      <c r="G16" s="81"/>
    </row>
    <row r="17" spans="1:6" ht="21" customHeight="1">
      <c r="A17" s="11" t="s">
        <v>18</v>
      </c>
      <c r="B17" s="77" t="s">
        <v>151</v>
      </c>
      <c r="C17" s="950"/>
      <c r="D17" s="949">
        <f>'IF6 - K-FACTOR Details'!C134+'IF6 - K-FACTOR Details'!C135+'IF6 - K-FACTOR Details'!C139</f>
        <v>0</v>
      </c>
      <c r="E17" s="76"/>
      <c r="F17" s="79"/>
    </row>
    <row r="18" spans="1:6" ht="21" customHeight="1">
      <c r="A18" s="11" t="s">
        <v>19</v>
      </c>
      <c r="B18" s="77" t="s">
        <v>199</v>
      </c>
      <c r="C18" s="949">
        <f>IFERROR(AVERAGE('IF6 - K-FACTOR Details'!C162:H162),0)</f>
        <v>0</v>
      </c>
      <c r="D18" s="947">
        <f>C18*0.1%</f>
        <v>0</v>
      </c>
      <c r="E18" s="76"/>
      <c r="F18" s="79"/>
    </row>
    <row r="19" spans="1:6" ht="21" customHeight="1">
      <c r="A19" s="11" t="s">
        <v>20</v>
      </c>
      <c r="B19" s="77" t="s">
        <v>200</v>
      </c>
      <c r="C19" s="949">
        <f>IFERROR(AVERAGE('IF6 - K-FACTOR Details'!C163:H163),0)</f>
        <v>0</v>
      </c>
      <c r="D19" s="947">
        <f>C19*0.01%</f>
        <v>0</v>
      </c>
      <c r="E19" s="188"/>
      <c r="F19" s="79"/>
    </row>
    <row r="20" spans="1:6" ht="21" customHeight="1">
      <c r="A20" s="11" t="s">
        <v>21</v>
      </c>
      <c r="B20" s="54" t="s">
        <v>389</v>
      </c>
      <c r="C20" s="953"/>
      <c r="D20" s="947">
        <f>SUM('IF7 - K-CON Details'!N6:N15)</f>
        <v>0</v>
      </c>
      <c r="E20" s="188"/>
      <c r="F20" s="79"/>
    </row>
    <row r="21" spans="1:6">
      <c r="A21" s="82"/>
      <c r="E21" s="188"/>
      <c r="F21" s="79"/>
    </row>
    <row r="22" spans="1:6">
      <c r="A22" s="82"/>
      <c r="E22" s="188"/>
      <c r="F22" s="79"/>
    </row>
    <row r="23" spans="1:6">
      <c r="A23" s="14"/>
      <c r="B23" s="20"/>
      <c r="E23" s="188"/>
      <c r="F23" s="79"/>
    </row>
    <row r="24" spans="1:6">
      <c r="E24" s="188"/>
      <c r="F24" s="79"/>
    </row>
    <row r="25" spans="1:6">
      <c r="B25" s="20"/>
      <c r="F25" s="79"/>
    </row>
    <row r="26" spans="1:6">
      <c r="B26" s="20"/>
      <c r="F26" s="79"/>
    </row>
    <row r="28" spans="1:6">
      <c r="B28" s="20"/>
    </row>
    <row r="29" spans="1:6">
      <c r="B29" s="83"/>
    </row>
    <row r="30" spans="1:6">
      <c r="B30" s="20"/>
    </row>
    <row r="31" spans="1:6">
      <c r="B31" s="20"/>
    </row>
    <row r="32" spans="1:6">
      <c r="B32" s="20"/>
    </row>
    <row r="33" spans="2:2">
      <c r="B33" s="20"/>
    </row>
    <row r="34" spans="2:2">
      <c r="B34" s="20"/>
    </row>
    <row r="35" spans="2:2">
      <c r="B35" s="20"/>
    </row>
    <row r="36" spans="2:2">
      <c r="B36" s="20"/>
    </row>
  </sheetData>
  <sheetProtection algorithmName="SHA-512" hashValue="lmoYmNqXgOa0NNwx3HiDzRGCyP6mCh5+6UxIKlCVFAYCn1s6VSsCQZQ/e239nRVdGPRoc4xlLeL0t3Mx9MFrFA==" saltValue="vXrXDVQrnHndb1KxkjSJZQ==" spinCount="100000" sheet="1" objects="1" scenarios="1"/>
  <mergeCells count="1">
    <mergeCell ref="A1:C1"/>
  </mergeCells>
  <pageMargins left="0.7" right="0.7" top="0.75" bottom="0.75" header="0.3" footer="0.3"/>
  <pageSetup paperSize="9"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4">
    <tabColor theme="4" tint="0.59999389629810485"/>
  </sheetPr>
  <dimension ref="B1:M23"/>
  <sheetViews>
    <sheetView showGridLines="0" zoomScale="70" zoomScaleNormal="70" zoomScaleSheetLayoutView="100" zoomScalePageLayoutView="70" workbookViewId="0">
      <selection activeCell="L20" sqref="L20"/>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838</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1uaJopDC8sTjri4E6rxvKWRUb6q0PGlenPPOS7zng/V7SYFubRQzasqHBiVYdPc+vpBw4Abrb6pLMCIayRjnQA==" saltValue="4haUOoZvEzX8GuVMuSaNT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5">
    <tabColor theme="4" tint="0.59999389629810485"/>
  </sheetPr>
  <dimension ref="B1:M23"/>
  <sheetViews>
    <sheetView showGridLines="0" zoomScale="70" zoomScaleNormal="70" zoomScaleSheetLayoutView="100" zoomScalePageLayoutView="70" workbookViewId="0">
      <selection activeCell="L21" sqref="L21"/>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839</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NTUGt0uMKGn+bOpp22ItMNoyQarsP0jqCGvCHD9ymMbMuNxRiTa/6iv1IHBWhXeFwT5dd3kAbF1f4W8uGA6zA==" saltValue="TObL7VpnE/hNvii+BIqdG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6">
    <tabColor theme="4" tint="0.59999389629810485"/>
  </sheetPr>
  <dimension ref="B1:M23"/>
  <sheetViews>
    <sheetView showGridLines="0" zoomScale="70" zoomScaleNormal="70" zoomScaleSheetLayoutView="100" zoomScalePageLayoutView="70" workbookViewId="0">
      <selection activeCell="L19" sqref="L19"/>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840</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ApmMHhzOeuA42y57u9sN3NiZ7GBU+IzS2DHWB86NzVOeKnVz/kZi5zgZ7x9MePnI2tDUyM0GC43ywJx5d5cREg==" saltValue="qRgr4WnkSRvYjnuv9M/Pw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7">
    <tabColor theme="4" tint="0.59999389629810485"/>
  </sheetPr>
  <dimension ref="B1:M23"/>
  <sheetViews>
    <sheetView showGridLines="0" zoomScale="70" zoomScaleNormal="70" zoomScaleSheetLayoutView="100" zoomScalePageLayoutView="70" workbookViewId="0">
      <selection activeCell="L19" sqref="L19"/>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841</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NcuJ8+qULZGJ+T5KYl3VAvuxtpZCpp8Z9qyoZOCcFikMgbQHDezrKuuOSlQ+jLIrlteRmctm/JfBgz9SF1jiYg==" saltValue="bHDqQ/XjGHm5svLi5fr9Rg=="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9">
    <tabColor theme="4" tint="0.59999389629810485"/>
  </sheetPr>
  <dimension ref="B1:M23"/>
  <sheetViews>
    <sheetView showGridLines="0" zoomScale="70" zoomScaleNormal="70" zoomScaleSheetLayoutView="100" zoomScalePageLayoutView="70" workbookViewId="0">
      <selection activeCell="L19" sqref="L19"/>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1008</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798">
        <f>ABS(I12-J12)</f>
        <v>0</v>
      </c>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PdJvBr2pEnD1wOGVZaa1P47uNL31p1uh68RFj9iVQpujv8/O/XwYmWnJ49ERK0UudPF9O5OVgkxJUzGQcQ15nQ==" saltValue="Q2Hryr+b6hOV8igHG0iiiw=="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8">
    <tabColor theme="4" tint="0.59999389629810485"/>
  </sheetPr>
  <dimension ref="B1:M23"/>
  <sheetViews>
    <sheetView showGridLines="0" topLeftCell="D7" zoomScale="70" zoomScaleNormal="70" zoomScaleSheetLayoutView="100" zoomScalePageLayoutView="70" workbookViewId="0">
      <selection activeCell="K15" sqref="K15"/>
    </sheetView>
  </sheetViews>
  <sheetFormatPr defaultColWidth="10" defaultRowHeight="12.75"/>
  <cols>
    <col min="1" max="1" width="2.625" style="354" customWidth="1"/>
    <col min="2" max="2" width="13.5" style="355" customWidth="1"/>
    <col min="3" max="3" width="5.125" style="354" customWidth="1"/>
    <col min="4" max="4" width="5.875" style="354" customWidth="1"/>
    <col min="5" max="5" width="33.25" style="354" customWidth="1"/>
    <col min="6" max="6" width="49.125" style="354" customWidth="1"/>
    <col min="7" max="11" width="15" style="355" customWidth="1"/>
    <col min="12" max="12" width="20" style="354" customWidth="1"/>
    <col min="13" max="13" width="16.875" style="354" customWidth="1"/>
    <col min="14" max="16384" width="10" style="354"/>
  </cols>
  <sheetData>
    <row r="1" spans="2:13" ht="13.5" thickBot="1"/>
    <row r="2" spans="2:13" s="356" customFormat="1" ht="31.5" customHeight="1" thickBot="1">
      <c r="B2" s="1447" t="s">
        <v>818</v>
      </c>
      <c r="C2" s="1448"/>
      <c r="D2" s="1448"/>
      <c r="E2" s="1448"/>
      <c r="F2" s="1448"/>
      <c r="G2" s="1448"/>
      <c r="H2" s="1448"/>
      <c r="I2" s="1448"/>
      <c r="J2" s="1448"/>
      <c r="K2" s="1448"/>
      <c r="L2" s="1448"/>
      <c r="M2" s="1449"/>
    </row>
    <row r="3" spans="2:13" s="573" customFormat="1" ht="12" customHeight="1">
      <c r="B3" s="572"/>
      <c r="C3" s="572"/>
      <c r="D3" s="572"/>
      <c r="E3" s="572"/>
      <c r="F3" s="572"/>
      <c r="G3" s="572"/>
      <c r="H3" s="572"/>
      <c r="I3" s="572"/>
      <c r="J3" s="572"/>
      <c r="K3" s="572"/>
      <c r="L3" s="572"/>
      <c r="M3" s="572"/>
    </row>
    <row r="4" spans="2:13" s="358" customFormat="1" ht="28.5" customHeight="1">
      <c r="B4" s="359"/>
      <c r="C4" s="360" t="s">
        <v>636</v>
      </c>
      <c r="F4" s="516" t="s">
        <v>817</v>
      </c>
      <c r="G4" s="361"/>
      <c r="H4" s="361"/>
      <c r="I4" s="359"/>
      <c r="J4" s="359"/>
      <c r="K4" s="359"/>
    </row>
    <row r="5" spans="2:13" s="358" customFormat="1" ht="9" customHeight="1" thickBot="1">
      <c r="B5" s="359"/>
      <c r="C5" s="362"/>
      <c r="G5" s="361"/>
      <c r="H5" s="361"/>
      <c r="I5" s="359"/>
      <c r="J5" s="359"/>
      <c r="K5" s="359"/>
    </row>
    <row r="6" spans="2:13" ht="24" customHeight="1">
      <c r="B6" s="1139"/>
      <c r="C6" s="364"/>
      <c r="D6" s="364"/>
      <c r="E6" s="364"/>
      <c r="F6" s="365"/>
      <c r="G6" s="366"/>
      <c r="H6" s="1450" t="s">
        <v>477</v>
      </c>
      <c r="I6" s="1451"/>
      <c r="J6" s="1451"/>
      <c r="K6" s="1452"/>
      <c r="L6" s="1453" t="s">
        <v>449</v>
      </c>
      <c r="M6" s="1456" t="s">
        <v>478</v>
      </c>
    </row>
    <row r="7" spans="2:13" ht="24" customHeight="1">
      <c r="B7" s="367"/>
      <c r="C7" s="368"/>
      <c r="D7" s="368"/>
      <c r="E7" s="368"/>
      <c r="F7" s="369"/>
      <c r="G7" s="1459" t="s">
        <v>479</v>
      </c>
      <c r="H7" s="1460"/>
      <c r="I7" s="1471" t="s">
        <v>480</v>
      </c>
      <c r="J7" s="1472"/>
      <c r="K7" s="1472" t="s">
        <v>481</v>
      </c>
      <c r="L7" s="1454"/>
      <c r="M7" s="1457"/>
    </row>
    <row r="8" spans="2:13" ht="63.75" customHeight="1">
      <c r="B8" s="367"/>
      <c r="C8" s="368"/>
      <c r="D8" s="368"/>
      <c r="E8" s="368"/>
      <c r="F8" s="369"/>
      <c r="G8" s="1466" t="s">
        <v>482</v>
      </c>
      <c r="H8" s="1466" t="s">
        <v>483</v>
      </c>
      <c r="I8" s="1463"/>
      <c r="J8" s="1464"/>
      <c r="K8" s="1465"/>
      <c r="L8" s="1454"/>
      <c r="M8" s="1457"/>
    </row>
    <row r="9" spans="2:13" ht="63" customHeight="1">
      <c r="B9" s="367"/>
      <c r="C9" s="368"/>
      <c r="D9" s="368"/>
      <c r="E9" s="368"/>
      <c r="F9" s="369"/>
      <c r="G9" s="1467"/>
      <c r="H9" s="1467"/>
      <c r="I9" s="370" t="s">
        <v>482</v>
      </c>
      <c r="J9" s="370" t="s">
        <v>483</v>
      </c>
      <c r="K9" s="1464"/>
      <c r="L9" s="1455"/>
      <c r="M9" s="1458"/>
    </row>
    <row r="10" spans="2:13" s="371" customFormat="1" ht="25.5" customHeight="1">
      <c r="B10" s="372"/>
      <c r="C10" s="373"/>
      <c r="D10" s="373"/>
      <c r="E10" s="373"/>
      <c r="F10" s="374"/>
      <c r="G10" s="375" t="s">
        <v>775</v>
      </c>
      <c r="H10" s="375" t="s">
        <v>776</v>
      </c>
      <c r="I10" s="375" t="s">
        <v>777</v>
      </c>
      <c r="J10" s="375" t="s">
        <v>778</v>
      </c>
      <c r="K10" s="375" t="s">
        <v>779</v>
      </c>
      <c r="L10" s="376" t="s">
        <v>780</v>
      </c>
      <c r="M10" s="377" t="s">
        <v>781</v>
      </c>
    </row>
    <row r="11" spans="2:13" ht="30" customHeight="1">
      <c r="B11" s="378" t="s">
        <v>775</v>
      </c>
      <c r="C11" s="574" t="s">
        <v>637</v>
      </c>
      <c r="D11" s="575"/>
      <c r="E11" s="575"/>
      <c r="F11" s="576"/>
      <c r="G11" s="796"/>
      <c r="H11" s="797"/>
      <c r="I11" s="797"/>
      <c r="J11" s="797"/>
      <c r="K11" s="797"/>
      <c r="L11" s="798">
        <f>L12+L17+L18</f>
        <v>0</v>
      </c>
      <c r="M11" s="799">
        <f>L11*12.5</f>
        <v>0</v>
      </c>
    </row>
    <row r="12" spans="2:13" ht="30" customHeight="1">
      <c r="B12" s="378" t="s">
        <v>776</v>
      </c>
      <c r="C12" s="577" t="s">
        <v>486</v>
      </c>
      <c r="D12" s="575"/>
      <c r="E12" s="575"/>
      <c r="F12" s="576"/>
      <c r="G12" s="798">
        <f>G15+G16</f>
        <v>0</v>
      </c>
      <c r="H12" s="798">
        <f>H15+H16</f>
        <v>0</v>
      </c>
      <c r="I12" s="798">
        <f>I15+I16</f>
        <v>0</v>
      </c>
      <c r="J12" s="798">
        <f>J15+J16</f>
        <v>0</v>
      </c>
      <c r="K12" s="802"/>
      <c r="L12" s="798">
        <f>K12*8%</f>
        <v>0</v>
      </c>
      <c r="M12" s="800"/>
    </row>
    <row r="13" spans="2:13" ht="30" customHeight="1">
      <c r="B13" s="378" t="s">
        <v>819</v>
      </c>
      <c r="C13" s="1468" t="s">
        <v>488</v>
      </c>
      <c r="D13" s="1469"/>
      <c r="E13" s="1469"/>
      <c r="F13" s="1470"/>
      <c r="G13" s="801"/>
      <c r="H13" s="802"/>
      <c r="I13" s="803"/>
      <c r="J13" s="803"/>
      <c r="K13" s="803"/>
      <c r="L13" s="803"/>
      <c r="M13" s="800"/>
    </row>
    <row r="14" spans="2:13" ht="30" customHeight="1">
      <c r="B14" s="378" t="s">
        <v>820</v>
      </c>
      <c r="C14" s="1468" t="s">
        <v>490</v>
      </c>
      <c r="D14" s="1469"/>
      <c r="E14" s="1469"/>
      <c r="F14" s="1470"/>
      <c r="G14" s="801"/>
      <c r="H14" s="802"/>
      <c r="I14" s="803"/>
      <c r="J14" s="803"/>
      <c r="K14" s="803"/>
      <c r="L14" s="803"/>
      <c r="M14" s="800"/>
    </row>
    <row r="15" spans="2:13" ht="30" customHeight="1">
      <c r="B15" s="378" t="s">
        <v>777</v>
      </c>
      <c r="C15" s="1138" t="s">
        <v>640</v>
      </c>
      <c r="D15" s="578"/>
      <c r="E15" s="575"/>
      <c r="F15" s="576"/>
      <c r="G15" s="801"/>
      <c r="H15" s="802"/>
      <c r="I15" s="802"/>
      <c r="J15" s="802"/>
      <c r="K15" s="803"/>
      <c r="L15" s="803"/>
      <c r="M15" s="800"/>
    </row>
    <row r="16" spans="2:13" ht="30" customHeight="1">
      <c r="B16" s="378" t="s">
        <v>778</v>
      </c>
      <c r="C16" s="1138" t="s">
        <v>641</v>
      </c>
      <c r="D16" s="578"/>
      <c r="E16" s="575"/>
      <c r="F16" s="576"/>
      <c r="G16" s="801"/>
      <c r="H16" s="802"/>
      <c r="I16" s="802"/>
      <c r="J16" s="802"/>
      <c r="K16" s="803"/>
      <c r="L16" s="803"/>
      <c r="M16" s="800"/>
    </row>
    <row r="17" spans="2:13" ht="30" customHeight="1">
      <c r="B17" s="378" t="s">
        <v>779</v>
      </c>
      <c r="C17" s="577" t="s">
        <v>511</v>
      </c>
      <c r="D17" s="575"/>
      <c r="E17" s="575"/>
      <c r="F17" s="576"/>
      <c r="G17" s="801"/>
      <c r="H17" s="802"/>
      <c r="I17" s="802"/>
      <c r="J17" s="802"/>
      <c r="K17" s="798">
        <f>ABS(I17+J17)</f>
        <v>0</v>
      </c>
      <c r="L17" s="798">
        <f>K17*8%</f>
        <v>0</v>
      </c>
      <c r="M17" s="800"/>
    </row>
    <row r="18" spans="2:13" ht="30" customHeight="1">
      <c r="B18" s="385" t="s">
        <v>786</v>
      </c>
      <c r="C18" s="577" t="s">
        <v>526</v>
      </c>
      <c r="D18" s="575"/>
      <c r="E18" s="575"/>
      <c r="F18" s="576"/>
      <c r="G18" s="804"/>
      <c r="H18" s="804"/>
      <c r="I18" s="804"/>
      <c r="J18" s="804"/>
      <c r="K18" s="804"/>
      <c r="L18" s="798">
        <f>L19+L20+L21+L22+L23</f>
        <v>0</v>
      </c>
      <c r="M18" s="800"/>
    </row>
    <row r="19" spans="2:13" s="220" customFormat="1" ht="30" customHeight="1">
      <c r="B19" s="251" t="s">
        <v>787</v>
      </c>
      <c r="C19" s="536" t="s">
        <v>527</v>
      </c>
      <c r="D19" s="558"/>
      <c r="E19" s="537"/>
      <c r="F19" s="559"/>
      <c r="G19" s="805"/>
      <c r="H19" s="804"/>
      <c r="I19" s="804"/>
      <c r="J19" s="804"/>
      <c r="K19" s="804"/>
      <c r="L19" s="802"/>
      <c r="M19" s="800"/>
    </row>
    <row r="20" spans="2:13" s="220" customFormat="1" ht="30" customHeight="1">
      <c r="B20" s="251" t="s">
        <v>788</v>
      </c>
      <c r="C20" s="536" t="s">
        <v>528</v>
      </c>
      <c r="D20" s="558"/>
      <c r="E20" s="537"/>
      <c r="F20" s="559"/>
      <c r="G20" s="805"/>
      <c r="H20" s="804"/>
      <c r="I20" s="804"/>
      <c r="J20" s="804"/>
      <c r="K20" s="804"/>
      <c r="L20" s="802"/>
      <c r="M20" s="800"/>
    </row>
    <row r="21" spans="2:13" s="220" customFormat="1" ht="30" customHeight="1">
      <c r="B21" s="251" t="s">
        <v>789</v>
      </c>
      <c r="C21" s="536" t="s">
        <v>529</v>
      </c>
      <c r="D21" s="558"/>
      <c r="E21" s="537"/>
      <c r="F21" s="559"/>
      <c r="G21" s="805"/>
      <c r="H21" s="804"/>
      <c r="I21" s="804"/>
      <c r="J21" s="804"/>
      <c r="K21" s="804"/>
      <c r="L21" s="802"/>
      <c r="M21" s="800"/>
    </row>
    <row r="22" spans="2:13" s="220" customFormat="1" ht="30" customHeight="1">
      <c r="B22" s="769" t="s">
        <v>642</v>
      </c>
      <c r="C22" s="536" t="s">
        <v>531</v>
      </c>
      <c r="D22" s="558"/>
      <c r="E22" s="537"/>
      <c r="F22" s="559"/>
      <c r="G22" s="806"/>
      <c r="H22" s="807"/>
      <c r="I22" s="807"/>
      <c r="J22" s="807"/>
      <c r="K22" s="807"/>
      <c r="L22" s="802"/>
      <c r="M22" s="808"/>
    </row>
    <row r="23" spans="2:13" s="220" customFormat="1" ht="30" customHeight="1" thickBot="1">
      <c r="B23" s="386" t="s">
        <v>790</v>
      </c>
      <c r="C23" s="564" t="s">
        <v>532</v>
      </c>
      <c r="D23" s="565"/>
      <c r="E23" s="565"/>
      <c r="F23" s="566"/>
      <c r="G23" s="809"/>
      <c r="H23" s="810"/>
      <c r="I23" s="810"/>
      <c r="J23" s="810"/>
      <c r="K23" s="810"/>
      <c r="L23" s="811"/>
      <c r="M23" s="812"/>
    </row>
  </sheetData>
  <sheetProtection algorithmName="SHA-512" hashValue="8GDu7YKOo3NRJT8SLChZmOT/kfZ5IzTE4RhRsPjJtoNkxNi0fsRXppqjplJJQLxfH/AsRw1q986VXhpoS5siuw==" saltValue="lwEONlIwX/J1NEjWYYsJ9Q==" spinCount="100000" sheet="1" objects="1" scenarios="1"/>
  <mergeCells count="11">
    <mergeCell ref="C13:F13"/>
    <mergeCell ref="C14:F14"/>
    <mergeCell ref="B2:M2"/>
    <mergeCell ref="H6:K6"/>
    <mergeCell ref="L6:L9"/>
    <mergeCell ref="M6:M9"/>
    <mergeCell ref="G7:H7"/>
    <mergeCell ref="I7:J8"/>
    <mergeCell ref="K7:K9"/>
    <mergeCell ref="G8:G9"/>
    <mergeCell ref="H8:H9"/>
  </mergeCells>
  <printOptions horizontalCentered="1" verticalCentered="1"/>
  <pageMargins left="0.31496062992125984" right="0.31496062992125984" top="0.74803149606299213" bottom="0.74803149606299213" header="0.31496062992125984" footer="0.31496062992125984"/>
  <pageSetup paperSize="9" scale="50" orientation="landscape" r:id="rId1"/>
  <headerFooter scaleWithDoc="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4">
    <tabColor theme="4" tint="0.59999389629810485"/>
    <pageSetUpPr fitToPage="1"/>
  </sheetPr>
  <dimension ref="A1:P67"/>
  <sheetViews>
    <sheetView showGridLines="0" zoomScale="70" zoomScaleNormal="70" workbookViewId="0">
      <selection activeCell="N9" sqref="N9"/>
    </sheetView>
  </sheetViews>
  <sheetFormatPr defaultColWidth="10" defaultRowHeight="12.75"/>
  <cols>
    <col min="1" max="1" width="3" style="355" customWidth="1"/>
    <col min="2" max="2" width="7.125" style="355" customWidth="1"/>
    <col min="3" max="3" width="4.875" style="354" customWidth="1"/>
    <col min="4" max="4" width="18.75" style="354" customWidth="1"/>
    <col min="5" max="5" width="10" style="354"/>
    <col min="6" max="6" width="54.625" style="354" customWidth="1"/>
    <col min="7" max="11" width="14.125" style="354" customWidth="1"/>
    <col min="12" max="12" width="14.5" style="354" customWidth="1"/>
    <col min="13" max="13" width="15.875" style="354" customWidth="1"/>
    <col min="14" max="14" width="18.875" style="354" customWidth="1"/>
    <col min="15" max="15" width="19.25" style="354" customWidth="1"/>
    <col min="16" max="16" width="19.5" style="354" customWidth="1"/>
    <col min="17" max="16384" width="10" style="354"/>
  </cols>
  <sheetData>
    <row r="1" spans="1:16" ht="17.25" customHeight="1" thickBot="1"/>
    <row r="2" spans="1:16" s="388" customFormat="1" ht="33" customHeight="1" thickBot="1">
      <c r="A2" s="387"/>
      <c r="B2" s="1473" t="s">
        <v>643</v>
      </c>
      <c r="C2" s="1474"/>
      <c r="D2" s="1474"/>
      <c r="E2" s="1474"/>
      <c r="F2" s="1474"/>
      <c r="G2" s="1474"/>
      <c r="H2" s="1474"/>
      <c r="I2" s="1474"/>
      <c r="J2" s="1474"/>
      <c r="K2" s="1474"/>
      <c r="L2" s="1474"/>
      <c r="M2" s="1474"/>
      <c r="N2" s="1474"/>
      <c r="O2" s="1474"/>
      <c r="P2" s="1475"/>
    </row>
    <row r="3" spans="1:16" ht="15.75" thickBot="1">
      <c r="C3" s="389"/>
      <c r="D3" s="390"/>
      <c r="E3" s="391"/>
      <c r="F3" s="391"/>
      <c r="G3" s="391"/>
      <c r="H3" s="391"/>
      <c r="I3" s="392"/>
      <c r="J3" s="390"/>
      <c r="K3" s="390"/>
      <c r="L3" s="390"/>
      <c r="M3" s="390"/>
      <c r="N3" s="390"/>
      <c r="O3" s="390"/>
      <c r="P3" s="390"/>
    </row>
    <row r="4" spans="1:16" ht="21.75" customHeight="1">
      <c r="B4" s="1476"/>
      <c r="C4" s="1477"/>
      <c r="D4" s="364"/>
      <c r="E4" s="364"/>
      <c r="F4" s="364"/>
      <c r="G4" s="1480" t="s">
        <v>479</v>
      </c>
      <c r="H4" s="1481"/>
      <c r="I4" s="1480" t="s">
        <v>480</v>
      </c>
      <c r="J4" s="1486"/>
      <c r="K4" s="1453" t="s">
        <v>906</v>
      </c>
      <c r="L4" s="1489" t="s">
        <v>644</v>
      </c>
      <c r="M4" s="1490"/>
      <c r="N4" s="1490"/>
      <c r="O4" s="1453" t="s">
        <v>449</v>
      </c>
      <c r="P4" s="1495" t="s">
        <v>478</v>
      </c>
    </row>
    <row r="5" spans="1:16" ht="15" customHeight="1">
      <c r="B5" s="1478"/>
      <c r="C5" s="1479"/>
      <c r="D5" s="368"/>
      <c r="E5" s="368"/>
      <c r="F5" s="368"/>
      <c r="G5" s="1482"/>
      <c r="H5" s="1483"/>
      <c r="I5" s="1482"/>
      <c r="J5" s="1487"/>
      <c r="K5" s="1454"/>
      <c r="L5" s="1491"/>
      <c r="M5" s="1492"/>
      <c r="N5" s="1492"/>
      <c r="O5" s="1454"/>
      <c r="P5" s="1496"/>
    </row>
    <row r="6" spans="1:16" ht="47.25" customHeight="1">
      <c r="B6" s="1478"/>
      <c r="C6" s="1479"/>
      <c r="D6" s="368"/>
      <c r="E6" s="368"/>
      <c r="F6" s="368"/>
      <c r="G6" s="1484"/>
      <c r="H6" s="1485"/>
      <c r="I6" s="1484"/>
      <c r="J6" s="1488"/>
      <c r="K6" s="1454"/>
      <c r="L6" s="1493"/>
      <c r="M6" s="1494"/>
      <c r="N6" s="1494"/>
      <c r="O6" s="1454"/>
      <c r="P6" s="1496"/>
    </row>
    <row r="7" spans="1:16" ht="51" customHeight="1">
      <c r="B7" s="1478"/>
      <c r="C7" s="1479"/>
      <c r="D7" s="368"/>
      <c r="E7" s="368"/>
      <c r="F7" s="368"/>
      <c r="G7" s="393" t="s">
        <v>482</v>
      </c>
      <c r="H7" s="393" t="s">
        <v>483</v>
      </c>
      <c r="I7" s="394" t="s">
        <v>482</v>
      </c>
      <c r="J7" s="395" t="s">
        <v>483</v>
      </c>
      <c r="K7" s="1454"/>
      <c r="L7" s="395" t="s">
        <v>482</v>
      </c>
      <c r="M7" s="395" t="s">
        <v>483</v>
      </c>
      <c r="N7" s="396" t="s">
        <v>645</v>
      </c>
      <c r="O7" s="1455"/>
      <c r="P7" s="1497"/>
    </row>
    <row r="8" spans="1:16" ht="21" customHeight="1">
      <c r="B8" s="1478"/>
      <c r="C8" s="1479"/>
      <c r="D8" s="397"/>
      <c r="E8" s="397"/>
      <c r="F8" s="397"/>
      <c r="G8" s="398" t="s">
        <v>7</v>
      </c>
      <c r="H8" s="398" t="s">
        <v>8</v>
      </c>
      <c r="I8" s="399" t="s">
        <v>9</v>
      </c>
      <c r="J8" s="399" t="s">
        <v>10</v>
      </c>
      <c r="K8" s="1455"/>
      <c r="L8" s="399" t="s">
        <v>11</v>
      </c>
      <c r="M8" s="399" t="s">
        <v>12</v>
      </c>
      <c r="N8" s="399" t="s">
        <v>13</v>
      </c>
      <c r="O8" s="398" t="s">
        <v>14</v>
      </c>
      <c r="P8" s="400" t="s">
        <v>15</v>
      </c>
    </row>
    <row r="9" spans="1:16" ht="24.95" customHeight="1">
      <c r="A9" s="305"/>
      <c r="B9" s="1049" t="s">
        <v>6</v>
      </c>
      <c r="C9" s="1501" t="s">
        <v>646</v>
      </c>
      <c r="D9" s="1502"/>
      <c r="E9" s="1502"/>
      <c r="F9" s="1503"/>
      <c r="G9" s="1050">
        <f>G10+G12+G13</f>
        <v>0</v>
      </c>
      <c r="H9" s="1050">
        <f t="shared" ref="H9:J9" si="0">H10+H12+H13</f>
        <v>0</v>
      </c>
      <c r="I9" s="1050">
        <f t="shared" si="0"/>
        <v>0</v>
      </c>
      <c r="J9" s="1050">
        <f t="shared" si="0"/>
        <v>0</v>
      </c>
      <c r="K9" s="1051">
        <f>('IF1'!C6+'IF1'!C46)*2%</f>
        <v>0</v>
      </c>
      <c r="L9" s="1050">
        <f>L12+L13</f>
        <v>0</v>
      </c>
      <c r="M9" s="1050">
        <f>M12+M13</f>
        <v>0</v>
      </c>
      <c r="N9" s="1050">
        <f>SUM(N10:N11)</f>
        <v>0</v>
      </c>
      <c r="O9" s="1052">
        <f>O10+O12+O13+O14</f>
        <v>0</v>
      </c>
      <c r="P9" s="1053">
        <f>O9*12.5</f>
        <v>0</v>
      </c>
    </row>
    <row r="10" spans="1:16" ht="24.95" customHeight="1">
      <c r="A10" s="402"/>
      <c r="B10" s="1049" t="s">
        <v>7</v>
      </c>
      <c r="C10" s="1504" t="s">
        <v>647</v>
      </c>
      <c r="D10" s="1505"/>
      <c r="E10" s="1505"/>
      <c r="F10" s="1506"/>
      <c r="G10" s="1105"/>
      <c r="H10" s="1105"/>
      <c r="I10" s="1105"/>
      <c r="J10" s="1106"/>
      <c r="K10" s="1054"/>
      <c r="L10" s="1107"/>
      <c r="M10" s="1107"/>
      <c r="N10" s="1106"/>
      <c r="O10" s="1055">
        <f>IF(MAX((I10-I11+I12),(J10-J11+J12))+ABS(I13-J13)&gt;K9,N10*4%,0)</f>
        <v>0</v>
      </c>
      <c r="P10" s="1056"/>
    </row>
    <row r="11" spans="1:16" ht="24.95" customHeight="1">
      <c r="A11" s="402"/>
      <c r="B11" s="1049" t="s">
        <v>648</v>
      </c>
      <c r="C11" s="1507" t="s">
        <v>649</v>
      </c>
      <c r="D11" s="1508"/>
      <c r="E11" s="1508"/>
      <c r="F11" s="1509"/>
      <c r="G11" s="1057"/>
      <c r="H11" s="1057"/>
      <c r="I11" s="1105"/>
      <c r="J11" s="1106"/>
      <c r="K11" s="1054"/>
      <c r="L11" s="1107"/>
      <c r="M11" s="1107"/>
      <c r="N11" s="1106"/>
      <c r="O11" s="1058"/>
      <c r="P11" s="1056"/>
    </row>
    <row r="12" spans="1:16" ht="24.95" customHeight="1">
      <c r="A12" s="402"/>
      <c r="B12" s="1049" t="s">
        <v>8</v>
      </c>
      <c r="C12" s="1510" t="s">
        <v>650</v>
      </c>
      <c r="D12" s="1511"/>
      <c r="E12" s="1511"/>
      <c r="F12" s="1512"/>
      <c r="G12" s="1108"/>
      <c r="H12" s="1108"/>
      <c r="I12" s="1108"/>
      <c r="J12" s="1108"/>
      <c r="K12" s="1054"/>
      <c r="L12" s="1059">
        <f>IF((I12+L10-L11)&gt;(J12+M10-M11),(I12+L10-L11),0)</f>
        <v>0</v>
      </c>
      <c r="M12" s="1059">
        <f>IF((I12+L10-L11)&lt;(J12+M10-M11),(J12+M10-M11),0)</f>
        <v>0</v>
      </c>
      <c r="N12" s="1060"/>
      <c r="O12" s="1059">
        <f>IF(MAX((I10-I11+I12),(J10-J11+J12))+ABS(I13-J13)&gt;K9,(L12+M12)*8%,0)</f>
        <v>0</v>
      </c>
      <c r="P12" s="1056"/>
    </row>
    <row r="13" spans="1:16" ht="24.95" customHeight="1">
      <c r="A13" s="402"/>
      <c r="B13" s="1049" t="s">
        <v>9</v>
      </c>
      <c r="C13" s="1504" t="s">
        <v>651</v>
      </c>
      <c r="D13" s="1505"/>
      <c r="E13" s="1505"/>
      <c r="F13" s="1506"/>
      <c r="G13" s="1108"/>
      <c r="H13" s="1108"/>
      <c r="I13" s="1108"/>
      <c r="J13" s="1108"/>
      <c r="K13" s="1054"/>
      <c r="L13" s="1059">
        <f>IF(I13&gt;J13,I13,0)</f>
        <v>0</v>
      </c>
      <c r="M13" s="1059">
        <f>IF(J13&gt;I13,J13,0)</f>
        <v>0</v>
      </c>
      <c r="N13" s="1060"/>
      <c r="O13" s="1059">
        <f>IF(MAX((I10-I11+I12),(J10-J11+J12))+ABS(I13-J13)&gt;K9,(L13+M13)*8%,0)</f>
        <v>0</v>
      </c>
      <c r="P13" s="1056"/>
    </row>
    <row r="14" spans="1:16" ht="24.95" customHeight="1">
      <c r="A14" s="402"/>
      <c r="B14" s="1061" t="s">
        <v>10</v>
      </c>
      <c r="C14" s="1504" t="s">
        <v>526</v>
      </c>
      <c r="D14" s="1505"/>
      <c r="E14" s="1505"/>
      <c r="F14" s="1506"/>
      <c r="G14" s="1062"/>
      <c r="H14" s="1062"/>
      <c r="I14" s="1062"/>
      <c r="J14" s="1062"/>
      <c r="K14" s="1054"/>
      <c r="L14" s="1062"/>
      <c r="M14" s="1062"/>
      <c r="N14" s="1060"/>
      <c r="O14" s="1059">
        <f>O15+O16+O17+O18+O19</f>
        <v>0</v>
      </c>
      <c r="P14" s="1056"/>
    </row>
    <row r="15" spans="1:16" ht="24.95" customHeight="1">
      <c r="A15" s="402"/>
      <c r="B15" s="1061" t="s">
        <v>11</v>
      </c>
      <c r="C15" s="1063" t="s">
        <v>527</v>
      </c>
      <c r="D15" s="1064"/>
      <c r="E15" s="1065"/>
      <c r="F15" s="1066"/>
      <c r="G15" s="1062"/>
      <c r="H15" s="1062"/>
      <c r="I15" s="1062"/>
      <c r="J15" s="1062"/>
      <c r="K15" s="1054"/>
      <c r="L15" s="1062"/>
      <c r="M15" s="1062"/>
      <c r="N15" s="1060"/>
      <c r="O15" s="1108"/>
      <c r="P15" s="1056"/>
    </row>
    <row r="16" spans="1:16" ht="24.95" customHeight="1">
      <c r="A16" s="402"/>
      <c r="B16" s="1061" t="s">
        <v>12</v>
      </c>
      <c r="C16" s="1063" t="s">
        <v>528</v>
      </c>
      <c r="D16" s="1064"/>
      <c r="E16" s="1065"/>
      <c r="F16" s="1066"/>
      <c r="G16" s="1062"/>
      <c r="H16" s="1062"/>
      <c r="I16" s="1062"/>
      <c r="J16" s="1062"/>
      <c r="K16" s="1054"/>
      <c r="L16" s="1062"/>
      <c r="M16" s="1062"/>
      <c r="N16" s="1060"/>
      <c r="O16" s="1108"/>
      <c r="P16" s="1056"/>
    </row>
    <row r="17" spans="1:16" ht="24.95" customHeight="1">
      <c r="A17" s="402"/>
      <c r="B17" s="1061" t="s">
        <v>13</v>
      </c>
      <c r="C17" s="1063" t="s">
        <v>529</v>
      </c>
      <c r="D17" s="1064"/>
      <c r="E17" s="1065"/>
      <c r="F17" s="1066"/>
      <c r="G17" s="1062"/>
      <c r="H17" s="1062"/>
      <c r="I17" s="1062"/>
      <c r="J17" s="1062"/>
      <c r="K17" s="1054"/>
      <c r="L17" s="1062"/>
      <c r="M17" s="1062"/>
      <c r="N17" s="1060"/>
      <c r="O17" s="1108"/>
      <c r="P17" s="1056"/>
    </row>
    <row r="18" spans="1:16" ht="24.95" customHeight="1">
      <c r="A18" s="402"/>
      <c r="B18" s="1067" t="s">
        <v>585</v>
      </c>
      <c r="C18" s="1063" t="s">
        <v>531</v>
      </c>
      <c r="D18" s="1064"/>
      <c r="E18" s="1065"/>
      <c r="F18" s="1066"/>
      <c r="G18" s="1068"/>
      <c r="H18" s="1068"/>
      <c r="I18" s="1068"/>
      <c r="J18" s="1068"/>
      <c r="K18" s="1054"/>
      <c r="L18" s="1068"/>
      <c r="M18" s="1068"/>
      <c r="N18" s="1069"/>
      <c r="O18" s="1109"/>
      <c r="P18" s="1070"/>
    </row>
    <row r="19" spans="1:16" s="404" customFormat="1" ht="24.95" customHeight="1">
      <c r="A19" s="403"/>
      <c r="B19" s="1071" t="s">
        <v>14</v>
      </c>
      <c r="C19" s="1063" t="s">
        <v>532</v>
      </c>
      <c r="D19" s="1065"/>
      <c r="E19" s="1065"/>
      <c r="F19" s="1072"/>
      <c r="G19" s="1073"/>
      <c r="H19" s="1073"/>
      <c r="I19" s="1073"/>
      <c r="J19" s="1073"/>
      <c r="K19" s="1054"/>
      <c r="L19" s="1073"/>
      <c r="M19" s="1073"/>
      <c r="N19" s="1073"/>
      <c r="O19" s="1110"/>
      <c r="P19" s="1074"/>
    </row>
    <row r="20" spans="1:16" ht="24.95" customHeight="1">
      <c r="A20" s="402"/>
      <c r="B20" s="1498" t="s">
        <v>652</v>
      </c>
      <c r="C20" s="1499"/>
      <c r="D20" s="1499"/>
      <c r="E20" s="1499"/>
      <c r="F20" s="1499"/>
      <c r="G20" s="1499"/>
      <c r="H20" s="1499"/>
      <c r="I20" s="1499"/>
      <c r="J20" s="1499"/>
      <c r="K20" s="1499"/>
      <c r="L20" s="1499"/>
      <c r="M20" s="1499"/>
      <c r="N20" s="1499"/>
      <c r="O20" s="1499"/>
      <c r="P20" s="1500"/>
    </row>
    <row r="21" spans="1:16" ht="24.95" customHeight="1">
      <c r="A21" s="402"/>
      <c r="B21" s="1049" t="s">
        <v>15</v>
      </c>
      <c r="C21" s="1075"/>
      <c r="D21" s="1076" t="s">
        <v>653</v>
      </c>
      <c r="E21" s="1076"/>
      <c r="F21" s="1077"/>
      <c r="G21" s="1111"/>
      <c r="H21" s="1111"/>
      <c r="I21" s="1078"/>
      <c r="J21" s="1078"/>
      <c r="K21" s="1054"/>
      <c r="L21" s="1078"/>
      <c r="M21" s="1078"/>
      <c r="N21" s="1078"/>
      <c r="O21" s="1078"/>
      <c r="P21" s="1079"/>
    </row>
    <row r="22" spans="1:16" ht="24.95" customHeight="1">
      <c r="A22" s="402"/>
      <c r="B22" s="1049" t="s">
        <v>16</v>
      </c>
      <c r="C22" s="1075"/>
      <c r="D22" s="1076" t="s">
        <v>654</v>
      </c>
      <c r="E22" s="1076"/>
      <c r="F22" s="1077"/>
      <c r="G22" s="1106"/>
      <c r="H22" s="1106"/>
      <c r="I22" s="1080"/>
      <c r="J22" s="1080"/>
      <c r="K22" s="1054"/>
      <c r="L22" s="1080"/>
      <c r="M22" s="1080"/>
      <c r="N22" s="1080"/>
      <c r="O22" s="1080"/>
      <c r="P22" s="1081"/>
    </row>
    <row r="23" spans="1:16" ht="24.95" customHeight="1">
      <c r="A23" s="402"/>
      <c r="B23" s="1049" t="s">
        <v>17</v>
      </c>
      <c r="C23" s="1075"/>
      <c r="D23" s="1076" t="s">
        <v>488</v>
      </c>
      <c r="E23" s="1076"/>
      <c r="F23" s="1077"/>
      <c r="G23" s="1112"/>
      <c r="H23" s="1112"/>
      <c r="I23" s="1082"/>
      <c r="J23" s="1082"/>
      <c r="K23" s="1054"/>
      <c r="L23" s="1082"/>
      <c r="M23" s="1082"/>
      <c r="N23" s="1082"/>
      <c r="O23" s="1082"/>
      <c r="P23" s="1083"/>
    </row>
    <row r="24" spans="1:16" ht="24.95" customHeight="1">
      <c r="A24" s="402"/>
      <c r="B24" s="1498" t="s">
        <v>655</v>
      </c>
      <c r="C24" s="1499"/>
      <c r="D24" s="1499"/>
      <c r="E24" s="1499"/>
      <c r="F24" s="1499"/>
      <c r="G24" s="1499"/>
      <c r="H24" s="1499"/>
      <c r="I24" s="1499"/>
      <c r="J24" s="1499"/>
      <c r="K24" s="1499"/>
      <c r="L24" s="1499"/>
      <c r="M24" s="1499"/>
      <c r="N24" s="1499"/>
      <c r="O24" s="1499"/>
      <c r="P24" s="1500"/>
    </row>
    <row r="25" spans="1:16" ht="24.95" customHeight="1">
      <c r="A25" s="402"/>
      <c r="B25" s="1049" t="s">
        <v>18</v>
      </c>
      <c r="C25" s="1075"/>
      <c r="D25" s="1084" t="s">
        <v>656</v>
      </c>
      <c r="E25" s="1084"/>
      <c r="F25" s="1085"/>
      <c r="G25" s="1113"/>
      <c r="H25" s="1113"/>
      <c r="I25" s="1086">
        <f>IF(G25&gt;H25,G25-H25,0)</f>
        <v>0</v>
      </c>
      <c r="J25" s="1086">
        <f>IF(H25&gt;G25,H25-G25,0)</f>
        <v>0</v>
      </c>
      <c r="K25" s="1054"/>
      <c r="L25" s="1087"/>
      <c r="M25" s="1087"/>
      <c r="N25" s="1087"/>
      <c r="O25" s="1088"/>
      <c r="P25" s="1089"/>
    </row>
    <row r="26" spans="1:16" ht="24.95" customHeight="1">
      <c r="A26" s="402"/>
      <c r="B26" s="1049" t="s">
        <v>19</v>
      </c>
      <c r="C26" s="1075"/>
      <c r="D26" s="1084" t="s">
        <v>657</v>
      </c>
      <c r="E26" s="1084"/>
      <c r="F26" s="1085"/>
      <c r="G26" s="1108"/>
      <c r="H26" s="1108"/>
      <c r="I26" s="1059">
        <f t="shared" ref="I26:I57" si="1">IF(G26&gt;H26,G26-H26,0)</f>
        <v>0</v>
      </c>
      <c r="J26" s="1059">
        <f t="shared" ref="J26:J57" si="2">IF(H26&gt;G26,H26-G26,0)</f>
        <v>0</v>
      </c>
      <c r="K26" s="1054"/>
      <c r="L26" s="1060"/>
      <c r="M26" s="1060"/>
      <c r="N26" s="1060"/>
      <c r="O26" s="1058"/>
      <c r="P26" s="1056"/>
    </row>
    <row r="27" spans="1:16" ht="24.95" customHeight="1">
      <c r="A27" s="402"/>
      <c r="B27" s="1049" t="s">
        <v>20</v>
      </c>
      <c r="C27" s="1075"/>
      <c r="D27" s="1084" t="s">
        <v>658</v>
      </c>
      <c r="E27" s="1084"/>
      <c r="F27" s="1085"/>
      <c r="G27" s="1108"/>
      <c r="H27" s="1108"/>
      <c r="I27" s="1059">
        <f t="shared" si="1"/>
        <v>0</v>
      </c>
      <c r="J27" s="1059">
        <f t="shared" si="2"/>
        <v>0</v>
      </c>
      <c r="K27" s="1054"/>
      <c r="L27" s="1060"/>
      <c r="M27" s="1060"/>
      <c r="N27" s="1060"/>
      <c r="O27" s="1058"/>
      <c r="P27" s="1056"/>
    </row>
    <row r="28" spans="1:16" ht="24.95" customHeight="1">
      <c r="A28" s="402"/>
      <c r="B28" s="1049" t="s">
        <v>21</v>
      </c>
      <c r="C28" s="1075"/>
      <c r="D28" s="1084" t="s">
        <v>659</v>
      </c>
      <c r="E28" s="1084"/>
      <c r="F28" s="1085"/>
      <c r="G28" s="1108"/>
      <c r="H28" s="1108"/>
      <c r="I28" s="1059">
        <f t="shared" si="1"/>
        <v>0</v>
      </c>
      <c r="J28" s="1059">
        <f t="shared" si="2"/>
        <v>0</v>
      </c>
      <c r="K28" s="1054"/>
      <c r="L28" s="1060"/>
      <c r="M28" s="1060"/>
      <c r="N28" s="1060"/>
      <c r="O28" s="1058"/>
      <c r="P28" s="1056"/>
    </row>
    <row r="29" spans="1:16" ht="24.95" customHeight="1">
      <c r="A29" s="402"/>
      <c r="B29" s="1049" t="s">
        <v>22</v>
      </c>
      <c r="C29" s="1075"/>
      <c r="D29" s="1084" t="s">
        <v>660</v>
      </c>
      <c r="E29" s="1084"/>
      <c r="F29" s="1085"/>
      <c r="G29" s="1108"/>
      <c r="H29" s="1108"/>
      <c r="I29" s="1059">
        <f t="shared" si="1"/>
        <v>0</v>
      </c>
      <c r="J29" s="1059">
        <f t="shared" si="2"/>
        <v>0</v>
      </c>
      <c r="K29" s="1054"/>
      <c r="L29" s="1060"/>
      <c r="M29" s="1060"/>
      <c r="N29" s="1060"/>
      <c r="O29" s="1058"/>
      <c r="P29" s="1056"/>
    </row>
    <row r="30" spans="1:16" ht="24.95" customHeight="1">
      <c r="A30" s="402"/>
      <c r="B30" s="1049" t="s">
        <v>23</v>
      </c>
      <c r="C30" s="1075"/>
      <c r="D30" s="1084" t="s">
        <v>661</v>
      </c>
      <c r="E30" s="1084"/>
      <c r="F30" s="1077"/>
      <c r="G30" s="1108"/>
      <c r="H30" s="1108"/>
      <c r="I30" s="1059">
        <f t="shared" si="1"/>
        <v>0</v>
      </c>
      <c r="J30" s="1059">
        <f t="shared" si="2"/>
        <v>0</v>
      </c>
      <c r="K30" s="1054"/>
      <c r="L30" s="1060"/>
      <c r="M30" s="1060"/>
      <c r="N30" s="1060"/>
      <c r="O30" s="1058"/>
      <c r="P30" s="1056"/>
    </row>
    <row r="31" spans="1:16" ht="24.95" customHeight="1">
      <c r="A31" s="402"/>
      <c r="B31" s="1049" t="s">
        <v>24</v>
      </c>
      <c r="C31" s="1075"/>
      <c r="D31" s="1084" t="s">
        <v>662</v>
      </c>
      <c r="E31" s="1084"/>
      <c r="F31" s="1077"/>
      <c r="G31" s="1108"/>
      <c r="H31" s="1108"/>
      <c r="I31" s="1059">
        <f t="shared" si="1"/>
        <v>0</v>
      </c>
      <c r="J31" s="1059">
        <f t="shared" si="2"/>
        <v>0</v>
      </c>
      <c r="K31" s="1054"/>
      <c r="L31" s="1060"/>
      <c r="M31" s="1060"/>
      <c r="N31" s="1060"/>
      <c r="O31" s="1058"/>
      <c r="P31" s="1056"/>
    </row>
    <row r="32" spans="1:16" ht="24.95" customHeight="1">
      <c r="A32" s="402"/>
      <c r="B32" s="1049" t="s">
        <v>25</v>
      </c>
      <c r="C32" s="1075"/>
      <c r="D32" s="1084" t="s">
        <v>663</v>
      </c>
      <c r="E32" s="1084"/>
      <c r="F32" s="1077"/>
      <c r="G32" s="1108"/>
      <c r="H32" s="1108"/>
      <c r="I32" s="1059">
        <f t="shared" si="1"/>
        <v>0</v>
      </c>
      <c r="J32" s="1059">
        <f t="shared" si="2"/>
        <v>0</v>
      </c>
      <c r="K32" s="1054"/>
      <c r="L32" s="1060"/>
      <c r="M32" s="1060"/>
      <c r="N32" s="1060"/>
      <c r="O32" s="1058"/>
      <c r="P32" s="1056"/>
    </row>
    <row r="33" spans="1:16" ht="24.95" customHeight="1">
      <c r="A33" s="402"/>
      <c r="B33" s="1049" t="s">
        <v>26</v>
      </c>
      <c r="C33" s="1075"/>
      <c r="D33" s="1084" t="s">
        <v>664</v>
      </c>
      <c r="E33" s="1084"/>
      <c r="F33" s="1077"/>
      <c r="G33" s="1108"/>
      <c r="H33" s="1108"/>
      <c r="I33" s="1059">
        <f t="shared" si="1"/>
        <v>0</v>
      </c>
      <c r="J33" s="1059">
        <f t="shared" si="2"/>
        <v>0</v>
      </c>
      <c r="K33" s="1054"/>
      <c r="L33" s="1060"/>
      <c r="M33" s="1060"/>
      <c r="N33" s="1060"/>
      <c r="O33" s="1058"/>
      <c r="P33" s="1056"/>
    </row>
    <row r="34" spans="1:16" ht="24.95" customHeight="1">
      <c r="A34" s="402"/>
      <c r="B34" s="1049" t="s">
        <v>27</v>
      </c>
      <c r="C34" s="1075"/>
      <c r="D34" s="1084" t="s">
        <v>665</v>
      </c>
      <c r="E34" s="1084"/>
      <c r="F34" s="1077"/>
      <c r="G34" s="1108"/>
      <c r="H34" s="1108"/>
      <c r="I34" s="1059">
        <f t="shared" si="1"/>
        <v>0</v>
      </c>
      <c r="J34" s="1059">
        <f t="shared" si="2"/>
        <v>0</v>
      </c>
      <c r="K34" s="1054"/>
      <c r="L34" s="1060"/>
      <c r="M34" s="1060"/>
      <c r="N34" s="1060"/>
      <c r="O34" s="1058"/>
      <c r="P34" s="1056"/>
    </row>
    <row r="35" spans="1:16" ht="24.95" customHeight="1">
      <c r="A35" s="402"/>
      <c r="B35" s="1049" t="s">
        <v>28</v>
      </c>
      <c r="C35" s="1075"/>
      <c r="D35" s="1084" t="s">
        <v>666</v>
      </c>
      <c r="E35" s="1084"/>
      <c r="F35" s="1077"/>
      <c r="G35" s="1108"/>
      <c r="H35" s="1108"/>
      <c r="I35" s="1059">
        <f t="shared" si="1"/>
        <v>0</v>
      </c>
      <c r="J35" s="1059">
        <f t="shared" si="2"/>
        <v>0</v>
      </c>
      <c r="K35" s="1054"/>
      <c r="L35" s="1060"/>
      <c r="M35" s="1060"/>
      <c r="N35" s="1060"/>
      <c r="O35" s="1058"/>
      <c r="P35" s="1056"/>
    </row>
    <row r="36" spans="1:16" ht="24.95" customHeight="1">
      <c r="A36" s="402"/>
      <c r="B36" s="1049" t="s">
        <v>29</v>
      </c>
      <c r="C36" s="1075"/>
      <c r="D36" s="1084" t="s">
        <v>667</v>
      </c>
      <c r="E36" s="1084"/>
      <c r="F36" s="1077"/>
      <c r="G36" s="1108"/>
      <c r="H36" s="1108"/>
      <c r="I36" s="1059">
        <f t="shared" si="1"/>
        <v>0</v>
      </c>
      <c r="J36" s="1059">
        <f t="shared" si="2"/>
        <v>0</v>
      </c>
      <c r="K36" s="1054"/>
      <c r="L36" s="1060"/>
      <c r="M36" s="1060"/>
      <c r="N36" s="1060"/>
      <c r="O36" s="1058"/>
      <c r="P36" s="1056"/>
    </row>
    <row r="37" spans="1:16" ht="24.95" customHeight="1">
      <c r="A37" s="402"/>
      <c r="B37" s="1049" t="s">
        <v>30</v>
      </c>
      <c r="C37" s="1075"/>
      <c r="D37" s="1084" t="s">
        <v>668</v>
      </c>
      <c r="E37" s="1084"/>
      <c r="F37" s="1077"/>
      <c r="G37" s="1108"/>
      <c r="H37" s="1108"/>
      <c r="I37" s="1059">
        <f t="shared" si="1"/>
        <v>0</v>
      </c>
      <c r="J37" s="1059">
        <f t="shared" si="2"/>
        <v>0</v>
      </c>
      <c r="K37" s="1054"/>
      <c r="L37" s="1060"/>
      <c r="M37" s="1060"/>
      <c r="N37" s="1060"/>
      <c r="O37" s="1058"/>
      <c r="P37" s="1056"/>
    </row>
    <row r="38" spans="1:16" ht="24.95" customHeight="1">
      <c r="A38" s="402"/>
      <c r="B38" s="1049" t="s">
        <v>32</v>
      </c>
      <c r="C38" s="1075"/>
      <c r="D38" s="1084" t="s">
        <v>669</v>
      </c>
      <c r="E38" s="1084"/>
      <c r="F38" s="1077"/>
      <c r="G38" s="1108"/>
      <c r="H38" s="1108"/>
      <c r="I38" s="1059">
        <f t="shared" si="1"/>
        <v>0</v>
      </c>
      <c r="J38" s="1059">
        <f t="shared" si="2"/>
        <v>0</v>
      </c>
      <c r="K38" s="1054"/>
      <c r="L38" s="1060"/>
      <c r="M38" s="1060"/>
      <c r="N38" s="1060"/>
      <c r="O38" s="1058"/>
      <c r="P38" s="1056"/>
    </row>
    <row r="39" spans="1:16" ht="24.95" customHeight="1">
      <c r="A39" s="402"/>
      <c r="B39" s="1049" t="s">
        <v>33</v>
      </c>
      <c r="C39" s="1075"/>
      <c r="D39" s="1084" t="s">
        <v>670</v>
      </c>
      <c r="E39" s="1084"/>
      <c r="F39" s="1077"/>
      <c r="G39" s="1108"/>
      <c r="H39" s="1108"/>
      <c r="I39" s="1059">
        <f t="shared" si="1"/>
        <v>0</v>
      </c>
      <c r="J39" s="1059">
        <f t="shared" si="2"/>
        <v>0</v>
      </c>
      <c r="K39" s="1054"/>
      <c r="L39" s="1060"/>
      <c r="M39" s="1060"/>
      <c r="N39" s="1060"/>
      <c r="O39" s="1058"/>
      <c r="P39" s="1056"/>
    </row>
    <row r="40" spans="1:16" ht="24.95" customHeight="1">
      <c r="A40" s="402"/>
      <c r="B40" s="1049" t="s">
        <v>34</v>
      </c>
      <c r="C40" s="1075"/>
      <c r="D40" s="1084" t="s">
        <v>671</v>
      </c>
      <c r="E40" s="1084"/>
      <c r="F40" s="1077"/>
      <c r="G40" s="1108"/>
      <c r="H40" s="1108"/>
      <c r="I40" s="1059">
        <f t="shared" si="1"/>
        <v>0</v>
      </c>
      <c r="J40" s="1059">
        <f t="shared" si="2"/>
        <v>0</v>
      </c>
      <c r="K40" s="1054"/>
      <c r="L40" s="1060"/>
      <c r="M40" s="1060"/>
      <c r="N40" s="1060"/>
      <c r="O40" s="1058"/>
      <c r="P40" s="1056"/>
    </row>
    <row r="41" spans="1:16" ht="24.95" customHeight="1">
      <c r="A41" s="402"/>
      <c r="B41" s="1049" t="s">
        <v>35</v>
      </c>
      <c r="C41" s="1075"/>
      <c r="D41" s="1084" t="s">
        <v>672</v>
      </c>
      <c r="E41" s="1084"/>
      <c r="F41" s="1077"/>
      <c r="G41" s="1108"/>
      <c r="H41" s="1108"/>
      <c r="I41" s="1059">
        <f t="shared" si="1"/>
        <v>0</v>
      </c>
      <c r="J41" s="1059">
        <f t="shared" si="2"/>
        <v>0</v>
      </c>
      <c r="K41" s="1054"/>
      <c r="L41" s="1060"/>
      <c r="M41" s="1060"/>
      <c r="N41" s="1060"/>
      <c r="O41" s="1058"/>
      <c r="P41" s="1056"/>
    </row>
    <row r="42" spans="1:16" ht="24.95" customHeight="1">
      <c r="A42" s="402"/>
      <c r="B42" s="1049" t="s">
        <v>36</v>
      </c>
      <c r="C42" s="1075"/>
      <c r="D42" s="1084" t="s">
        <v>673</v>
      </c>
      <c r="E42" s="1084"/>
      <c r="F42" s="1077"/>
      <c r="G42" s="1108"/>
      <c r="H42" s="1108"/>
      <c r="I42" s="1059">
        <f t="shared" si="1"/>
        <v>0</v>
      </c>
      <c r="J42" s="1059">
        <f t="shared" si="2"/>
        <v>0</v>
      </c>
      <c r="K42" s="1054"/>
      <c r="L42" s="1060"/>
      <c r="M42" s="1060"/>
      <c r="N42" s="1060"/>
      <c r="O42" s="1058"/>
      <c r="P42" s="1056"/>
    </row>
    <row r="43" spans="1:16" ht="24.95" customHeight="1">
      <c r="A43" s="402"/>
      <c r="B43" s="1049" t="s">
        <v>37</v>
      </c>
      <c r="C43" s="1075"/>
      <c r="D43" s="1084" t="s">
        <v>674</v>
      </c>
      <c r="E43" s="1084"/>
      <c r="F43" s="1077"/>
      <c r="G43" s="1108"/>
      <c r="H43" s="1108"/>
      <c r="I43" s="1059">
        <f t="shared" si="1"/>
        <v>0</v>
      </c>
      <c r="J43" s="1059">
        <f t="shared" si="2"/>
        <v>0</v>
      </c>
      <c r="K43" s="1054"/>
      <c r="L43" s="1060"/>
      <c r="M43" s="1060"/>
      <c r="N43" s="1060"/>
      <c r="O43" s="1058"/>
      <c r="P43" s="1056"/>
    </row>
    <row r="44" spans="1:16" ht="24.95" customHeight="1">
      <c r="A44" s="402"/>
      <c r="B44" s="1049" t="s">
        <v>38</v>
      </c>
      <c r="C44" s="1075"/>
      <c r="D44" s="1084" t="s">
        <v>675</v>
      </c>
      <c r="E44" s="1084"/>
      <c r="F44" s="1077"/>
      <c r="G44" s="1108"/>
      <c r="H44" s="1108"/>
      <c r="I44" s="1059">
        <f t="shared" si="1"/>
        <v>0</v>
      </c>
      <c r="J44" s="1059">
        <f t="shared" si="2"/>
        <v>0</v>
      </c>
      <c r="K44" s="1054"/>
      <c r="L44" s="1060"/>
      <c r="M44" s="1060"/>
      <c r="N44" s="1060"/>
      <c r="O44" s="1058"/>
      <c r="P44" s="1056"/>
    </row>
    <row r="45" spans="1:16" ht="24.95" customHeight="1">
      <c r="A45" s="402"/>
      <c r="B45" s="1049" t="s">
        <v>39</v>
      </c>
      <c r="C45" s="1075"/>
      <c r="D45" s="1084" t="s">
        <v>676</v>
      </c>
      <c r="E45" s="1084"/>
      <c r="F45" s="1077"/>
      <c r="G45" s="1108"/>
      <c r="H45" s="1108"/>
      <c r="I45" s="1059">
        <f t="shared" si="1"/>
        <v>0</v>
      </c>
      <c r="J45" s="1059">
        <f t="shared" si="2"/>
        <v>0</v>
      </c>
      <c r="K45" s="1054"/>
      <c r="L45" s="1060"/>
      <c r="M45" s="1060"/>
      <c r="N45" s="1060"/>
      <c r="O45" s="1058"/>
      <c r="P45" s="1056"/>
    </row>
    <row r="46" spans="1:16" ht="24.95" customHeight="1">
      <c r="A46" s="402"/>
      <c r="B46" s="1049" t="s">
        <v>40</v>
      </c>
      <c r="C46" s="1075"/>
      <c r="D46" s="1084" t="s">
        <v>677</v>
      </c>
      <c r="E46" s="1084"/>
      <c r="F46" s="1077"/>
      <c r="G46" s="1108"/>
      <c r="H46" s="1108"/>
      <c r="I46" s="1059">
        <f t="shared" si="1"/>
        <v>0</v>
      </c>
      <c r="J46" s="1059">
        <f t="shared" si="2"/>
        <v>0</v>
      </c>
      <c r="K46" s="1054"/>
      <c r="L46" s="1060"/>
      <c r="M46" s="1060"/>
      <c r="N46" s="1060"/>
      <c r="O46" s="1058"/>
      <c r="P46" s="1056"/>
    </row>
    <row r="47" spans="1:16" ht="24.95" customHeight="1">
      <c r="A47" s="402"/>
      <c r="B47" s="1049" t="s">
        <v>44</v>
      </c>
      <c r="C47" s="1075"/>
      <c r="D47" s="1084" t="s">
        <v>678</v>
      </c>
      <c r="E47" s="1084"/>
      <c r="F47" s="1077"/>
      <c r="G47" s="1108"/>
      <c r="H47" s="1108"/>
      <c r="I47" s="1059">
        <f t="shared" si="1"/>
        <v>0</v>
      </c>
      <c r="J47" s="1059">
        <f t="shared" si="2"/>
        <v>0</v>
      </c>
      <c r="K47" s="1054"/>
      <c r="L47" s="1060"/>
      <c r="M47" s="1060"/>
      <c r="N47" s="1060"/>
      <c r="O47" s="1058"/>
      <c r="P47" s="1056"/>
    </row>
    <row r="48" spans="1:16" ht="24.95" customHeight="1">
      <c r="A48" s="402"/>
      <c r="B48" s="1049" t="s">
        <v>45</v>
      </c>
      <c r="C48" s="1075"/>
      <c r="D48" s="1084" t="s">
        <v>679</v>
      </c>
      <c r="E48" s="1084"/>
      <c r="F48" s="1077"/>
      <c r="G48" s="1108"/>
      <c r="H48" s="1108"/>
      <c r="I48" s="1059">
        <f t="shared" si="1"/>
        <v>0</v>
      </c>
      <c r="J48" s="1059">
        <f t="shared" si="2"/>
        <v>0</v>
      </c>
      <c r="K48" s="1054"/>
      <c r="L48" s="1058"/>
      <c r="M48" s="1058"/>
      <c r="N48" s="1060"/>
      <c r="O48" s="1058"/>
      <c r="P48" s="1056"/>
    </row>
    <row r="49" spans="1:16" ht="24.95" customHeight="1">
      <c r="A49" s="402"/>
      <c r="B49" s="1049" t="s">
        <v>46</v>
      </c>
      <c r="C49" s="1075"/>
      <c r="D49" s="1084" t="s">
        <v>680</v>
      </c>
      <c r="E49" s="1084"/>
      <c r="F49" s="1077"/>
      <c r="G49" s="1108"/>
      <c r="H49" s="1108"/>
      <c r="I49" s="1059">
        <f t="shared" si="1"/>
        <v>0</v>
      </c>
      <c r="J49" s="1059">
        <f t="shared" si="2"/>
        <v>0</v>
      </c>
      <c r="K49" s="1054"/>
      <c r="L49" s="1058"/>
      <c r="M49" s="1058"/>
      <c r="N49" s="1060"/>
      <c r="O49" s="1058"/>
      <c r="P49" s="1056"/>
    </row>
    <row r="50" spans="1:16" ht="24.95" customHeight="1">
      <c r="A50" s="402"/>
      <c r="B50" s="1049" t="s">
        <v>47</v>
      </c>
      <c r="C50" s="1075"/>
      <c r="D50" s="1084" t="s">
        <v>681</v>
      </c>
      <c r="E50" s="1084"/>
      <c r="F50" s="1077"/>
      <c r="G50" s="1108"/>
      <c r="H50" s="1108"/>
      <c r="I50" s="1059">
        <f t="shared" si="1"/>
        <v>0</v>
      </c>
      <c r="J50" s="1059">
        <f t="shared" si="2"/>
        <v>0</v>
      </c>
      <c r="K50" s="1054"/>
      <c r="L50" s="1058"/>
      <c r="M50" s="1058"/>
      <c r="N50" s="1060"/>
      <c r="O50" s="1058"/>
      <c r="P50" s="1056"/>
    </row>
    <row r="51" spans="1:16" ht="24.95" customHeight="1">
      <c r="A51" s="402"/>
      <c r="B51" s="1049" t="s">
        <v>48</v>
      </c>
      <c r="C51" s="1075"/>
      <c r="D51" s="1084" t="s">
        <v>682</v>
      </c>
      <c r="E51" s="1084"/>
      <c r="F51" s="1077"/>
      <c r="G51" s="1108"/>
      <c r="H51" s="1108"/>
      <c r="I51" s="1059">
        <f t="shared" si="1"/>
        <v>0</v>
      </c>
      <c r="J51" s="1059">
        <f t="shared" si="2"/>
        <v>0</v>
      </c>
      <c r="K51" s="1054"/>
      <c r="L51" s="1058"/>
      <c r="M51" s="1058"/>
      <c r="N51" s="1060"/>
      <c r="O51" s="1058"/>
      <c r="P51" s="1056"/>
    </row>
    <row r="52" spans="1:16" ht="24.95" customHeight="1">
      <c r="A52" s="402"/>
      <c r="B52" s="1049" t="s">
        <v>49</v>
      </c>
      <c r="C52" s="1090"/>
      <c r="D52" s="1091" t="s">
        <v>683</v>
      </c>
      <c r="E52" s="1091"/>
      <c r="F52" s="1092"/>
      <c r="G52" s="1109"/>
      <c r="H52" s="1109"/>
      <c r="I52" s="1093">
        <f t="shared" si="1"/>
        <v>0</v>
      </c>
      <c r="J52" s="1093">
        <f t="shared" si="2"/>
        <v>0</v>
      </c>
      <c r="K52" s="1054"/>
      <c r="L52" s="1094"/>
      <c r="M52" s="1094"/>
      <c r="N52" s="1069"/>
      <c r="O52" s="1094"/>
      <c r="P52" s="1070"/>
    </row>
    <row r="53" spans="1:16" ht="24.95" customHeight="1">
      <c r="A53" s="402"/>
      <c r="B53" s="1049" t="s">
        <v>50</v>
      </c>
      <c r="C53" s="1090"/>
      <c r="D53" s="1091" t="s">
        <v>684</v>
      </c>
      <c r="E53" s="1091"/>
      <c r="F53" s="1092"/>
      <c r="G53" s="1109"/>
      <c r="H53" s="1109"/>
      <c r="I53" s="1093">
        <f t="shared" si="1"/>
        <v>0</v>
      </c>
      <c r="J53" s="1093">
        <f t="shared" si="2"/>
        <v>0</v>
      </c>
      <c r="K53" s="1054"/>
      <c r="L53" s="1094"/>
      <c r="M53" s="1094"/>
      <c r="N53" s="1069"/>
      <c r="O53" s="1094"/>
      <c r="P53" s="1070"/>
    </row>
    <row r="54" spans="1:16" ht="24.95" customHeight="1">
      <c r="A54" s="402"/>
      <c r="B54" s="1049" t="s">
        <v>91</v>
      </c>
      <c r="C54" s="1090"/>
      <c r="D54" s="1091" t="s">
        <v>685</v>
      </c>
      <c r="E54" s="1091"/>
      <c r="F54" s="1092"/>
      <c r="G54" s="1109"/>
      <c r="H54" s="1109"/>
      <c r="I54" s="1093">
        <f t="shared" si="1"/>
        <v>0</v>
      </c>
      <c r="J54" s="1093">
        <f t="shared" si="2"/>
        <v>0</v>
      </c>
      <c r="K54" s="1054"/>
      <c r="L54" s="1094"/>
      <c r="M54" s="1094"/>
      <c r="N54" s="1069"/>
      <c r="O54" s="1094"/>
      <c r="P54" s="1070"/>
    </row>
    <row r="55" spans="1:16" ht="24.95" customHeight="1">
      <c r="A55" s="402"/>
      <c r="B55" s="1049" t="s">
        <v>90</v>
      </c>
      <c r="C55" s="1090"/>
      <c r="D55" s="1091" t="s">
        <v>686</v>
      </c>
      <c r="E55" s="1091"/>
      <c r="F55" s="1092"/>
      <c r="G55" s="1109"/>
      <c r="H55" s="1109"/>
      <c r="I55" s="1093">
        <f t="shared" si="1"/>
        <v>0</v>
      </c>
      <c r="J55" s="1093">
        <f t="shared" si="2"/>
        <v>0</v>
      </c>
      <c r="K55" s="1054"/>
      <c r="L55" s="1094"/>
      <c r="M55" s="1094"/>
      <c r="N55" s="1069"/>
      <c r="O55" s="1094"/>
      <c r="P55" s="1070"/>
    </row>
    <row r="56" spans="1:16" ht="24.95" customHeight="1">
      <c r="A56" s="402"/>
      <c r="B56" s="1049" t="s">
        <v>206</v>
      </c>
      <c r="C56" s="1090"/>
      <c r="D56" s="1091" t="s">
        <v>687</v>
      </c>
      <c r="E56" s="1091"/>
      <c r="F56" s="1092"/>
      <c r="G56" s="1109"/>
      <c r="H56" s="1109"/>
      <c r="I56" s="1093">
        <f t="shared" si="1"/>
        <v>0</v>
      </c>
      <c r="J56" s="1093">
        <f t="shared" si="2"/>
        <v>0</v>
      </c>
      <c r="K56" s="1054"/>
      <c r="L56" s="1094"/>
      <c r="M56" s="1094"/>
      <c r="N56" s="1069"/>
      <c r="O56" s="1094"/>
      <c r="P56" s="1070"/>
    </row>
    <row r="57" spans="1:16" ht="24.95" customHeight="1">
      <c r="A57" s="402"/>
      <c r="B57" s="1049" t="s">
        <v>236</v>
      </c>
      <c r="C57" s="1090"/>
      <c r="D57" s="1091" t="s">
        <v>688</v>
      </c>
      <c r="E57" s="1091"/>
      <c r="F57" s="1092"/>
      <c r="G57" s="1109"/>
      <c r="H57" s="1109"/>
      <c r="I57" s="1093">
        <f t="shared" si="1"/>
        <v>0</v>
      </c>
      <c r="J57" s="1093">
        <f t="shared" si="2"/>
        <v>0</v>
      </c>
      <c r="K57" s="1054"/>
      <c r="L57" s="1094"/>
      <c r="M57" s="1094"/>
      <c r="N57" s="1069"/>
      <c r="O57" s="1094"/>
      <c r="P57" s="1070"/>
    </row>
    <row r="58" spans="1:16" ht="24.95" customHeight="1">
      <c r="A58" s="402"/>
      <c r="B58" s="1095" t="s">
        <v>237</v>
      </c>
      <c r="C58" s="1090"/>
      <c r="D58" s="1091" t="s">
        <v>689</v>
      </c>
      <c r="E58" s="1091"/>
      <c r="F58" s="1092"/>
      <c r="G58" s="1109"/>
      <c r="H58" s="1109"/>
      <c r="I58" s="1109"/>
      <c r="J58" s="1109"/>
      <c r="K58" s="1054"/>
      <c r="L58" s="1094"/>
      <c r="M58" s="1094"/>
      <c r="N58" s="1069"/>
      <c r="O58" s="1094"/>
      <c r="P58" s="1070"/>
    </row>
    <row r="59" spans="1:16" ht="24.95" customHeight="1" thickBot="1">
      <c r="A59" s="402"/>
      <c r="B59" s="1096" t="s">
        <v>238</v>
      </c>
      <c r="C59" s="1097"/>
      <c r="D59" s="1098" t="s">
        <v>690</v>
      </c>
      <c r="E59" s="1099"/>
      <c r="F59" s="1100"/>
      <c r="G59" s="1114"/>
      <c r="H59" s="1114"/>
      <c r="I59" s="1101">
        <f>IF(G59&gt;H59,G59-H59,0)</f>
        <v>0</v>
      </c>
      <c r="J59" s="1101">
        <f>IF(H59&gt;G59,H59-G59,0)</f>
        <v>0</v>
      </c>
      <c r="K59" s="1054"/>
      <c r="L59" s="1102"/>
      <c r="M59" s="1102"/>
      <c r="N59" s="1102"/>
      <c r="O59" s="1103"/>
      <c r="P59" s="1104"/>
    </row>
    <row r="60" spans="1:16" ht="19.5" customHeight="1"/>
    <row r="62" spans="1:16" ht="15">
      <c r="D62" s="407"/>
      <c r="G62" s="390"/>
      <c r="H62" s="390"/>
    </row>
    <row r="63" spans="1:16" ht="15">
      <c r="G63" s="390"/>
      <c r="H63" s="390"/>
    </row>
    <row r="64" spans="1:16" ht="15">
      <c r="G64" s="390"/>
      <c r="H64" s="390"/>
    </row>
    <row r="65" spans="7:8" ht="15">
      <c r="G65" s="390"/>
      <c r="H65" s="390"/>
    </row>
    <row r="66" spans="7:8" ht="15">
      <c r="G66" s="390"/>
      <c r="H66" s="390"/>
    </row>
    <row r="67" spans="7:8" ht="15">
      <c r="G67" s="390"/>
      <c r="H67" s="390"/>
    </row>
  </sheetData>
  <sheetProtection algorithmName="SHA-512" hashValue="KBGG8Y9dp8V8iQ27+aRjbfnk+JeOPipktEbSnKyptHRJJt2Nnamc5wM+2ty5m5ITIID/sjaqbwrB6pbDNwTqjQ==" saltValue="QJIYepPU1rijh4Rz8/fxFA==" spinCount="100000" sheet="1" objects="1" scenarios="1"/>
  <mergeCells count="16">
    <mergeCell ref="B20:P20"/>
    <mergeCell ref="B24:P24"/>
    <mergeCell ref="C9:F9"/>
    <mergeCell ref="C10:F10"/>
    <mergeCell ref="C11:F11"/>
    <mergeCell ref="C12:F12"/>
    <mergeCell ref="C13:F13"/>
    <mergeCell ref="C14:F14"/>
    <mergeCell ref="B2:P2"/>
    <mergeCell ref="B4:C8"/>
    <mergeCell ref="G4:H6"/>
    <mergeCell ref="I4:J6"/>
    <mergeCell ref="L4:N6"/>
    <mergeCell ref="O4:O7"/>
    <mergeCell ref="P4:P7"/>
    <mergeCell ref="K4:K8"/>
  </mergeCells>
  <dataValidations count="1">
    <dataValidation type="custom" allowBlank="1" showInputMessage="1" showErrorMessage="1" sqref="K9" xr:uid="{00000000-0002-0000-4100-000000000000}">
      <formula1>K9&lt;=K22+K20+K21</formula1>
    </dataValidation>
  </dataValidations>
  <printOptions horizontalCentered="1"/>
  <pageMargins left="0.27559055118110237" right="0.15748031496062992" top="0.78740157480314965" bottom="0.78740157480314965" header="0.31496062992125984" footer="0.31496062992125984"/>
  <pageSetup paperSize="9" scale="31" fitToWidth="2" orientation="landscape" r:id="rId1"/>
  <headerFooter scaleWithDoc="0">
    <oddHeader>&amp;CEN
ANNEX 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5">
    <tabColor theme="4" tint="0.59999389629810485"/>
    <pageSetUpPr fitToPage="1"/>
  </sheetPr>
  <dimension ref="A1:AA26"/>
  <sheetViews>
    <sheetView showGridLines="0" zoomScaleNormal="100" workbookViewId="0">
      <selection activeCell="L19" sqref="L19:L23"/>
    </sheetView>
  </sheetViews>
  <sheetFormatPr defaultColWidth="10" defaultRowHeight="12.75"/>
  <cols>
    <col min="1" max="1" width="1.5" style="354" customWidth="1"/>
    <col min="2" max="2" width="5.875" style="354" customWidth="1"/>
    <col min="3" max="3" width="10" style="354"/>
    <col min="4" max="4" width="11.625" style="354" customWidth="1"/>
    <col min="5" max="5" width="10" style="354"/>
    <col min="6" max="6" width="38.125" style="354" customWidth="1"/>
    <col min="7" max="10" width="14.25" style="354" customWidth="1"/>
    <col min="11" max="11" width="20.625" style="354" customWidth="1"/>
    <col min="12" max="13" width="17.875" style="354" customWidth="1"/>
    <col min="14" max="16384" width="10" style="354"/>
  </cols>
  <sheetData>
    <row r="1" spans="1:27" ht="9" customHeight="1" thickBot="1"/>
    <row r="2" spans="1:27" s="408" customFormat="1" ht="26.25" customHeight="1" thickBot="1">
      <c r="B2" s="1513" t="s">
        <v>691</v>
      </c>
      <c r="C2" s="1514"/>
      <c r="D2" s="1514"/>
      <c r="E2" s="1514"/>
      <c r="F2" s="1514"/>
      <c r="G2" s="1514"/>
      <c r="H2" s="1514"/>
      <c r="I2" s="1514"/>
      <c r="J2" s="1514"/>
      <c r="K2" s="1514"/>
      <c r="L2" s="1514"/>
      <c r="M2" s="1515"/>
    </row>
    <row r="3" spans="1:27" ht="12.75" customHeight="1" thickBot="1">
      <c r="B3" s="361"/>
      <c r="C3" s="358"/>
      <c r="D3" s="409"/>
      <c r="E3" s="409"/>
      <c r="F3" s="358"/>
      <c r="G3" s="359"/>
      <c r="H3" s="359"/>
      <c r="I3" s="359"/>
      <c r="J3" s="359"/>
      <c r="K3" s="359"/>
      <c r="L3" s="358"/>
      <c r="M3" s="358"/>
    </row>
    <row r="4" spans="1:27" s="410" customFormat="1" ht="25.5" customHeight="1">
      <c r="B4" s="411"/>
      <c r="C4" s="412"/>
      <c r="D4" s="412"/>
      <c r="E4" s="412"/>
      <c r="F4" s="412"/>
      <c r="G4" s="1516" t="s">
        <v>479</v>
      </c>
      <c r="H4" s="1517"/>
      <c r="I4" s="1518" t="s">
        <v>480</v>
      </c>
      <c r="J4" s="1519"/>
      <c r="K4" s="1524" t="s">
        <v>481</v>
      </c>
      <c r="L4" s="1524" t="s">
        <v>449</v>
      </c>
      <c r="M4" s="1529" t="s">
        <v>478</v>
      </c>
    </row>
    <row r="5" spans="1:27" s="410" customFormat="1" ht="15" customHeight="1">
      <c r="B5" s="413"/>
      <c r="C5" s="414"/>
      <c r="D5" s="414"/>
      <c r="E5" s="414"/>
      <c r="F5" s="414"/>
      <c r="G5" s="1532" t="s">
        <v>482</v>
      </c>
      <c r="H5" s="1534" t="s">
        <v>483</v>
      </c>
      <c r="I5" s="1520"/>
      <c r="J5" s="1521"/>
      <c r="K5" s="1525"/>
      <c r="L5" s="1527"/>
      <c r="M5" s="1530"/>
    </row>
    <row r="6" spans="1:27" s="410" customFormat="1" ht="35.25" customHeight="1">
      <c r="B6" s="413"/>
      <c r="C6" s="414"/>
      <c r="D6" s="414"/>
      <c r="E6" s="414"/>
      <c r="F6" s="414"/>
      <c r="G6" s="1533"/>
      <c r="H6" s="1533"/>
      <c r="I6" s="1522"/>
      <c r="J6" s="1523"/>
      <c r="K6" s="1525"/>
      <c r="L6" s="1527"/>
      <c r="M6" s="1530"/>
    </row>
    <row r="7" spans="1:27" s="410" customFormat="1" ht="66" customHeight="1">
      <c r="B7" s="413"/>
      <c r="C7" s="414"/>
      <c r="D7" s="414"/>
      <c r="E7" s="414"/>
      <c r="F7" s="414"/>
      <c r="G7" s="1467"/>
      <c r="H7" s="1467"/>
      <c r="I7" s="415" t="s">
        <v>482</v>
      </c>
      <c r="J7" s="416" t="s">
        <v>483</v>
      </c>
      <c r="K7" s="1526"/>
      <c r="L7" s="1528"/>
      <c r="M7" s="1531"/>
    </row>
    <row r="8" spans="1:27" s="410" customFormat="1" ht="14.25">
      <c r="B8" s="413"/>
      <c r="C8" s="414"/>
      <c r="D8" s="414"/>
      <c r="E8" s="414"/>
      <c r="F8" s="414"/>
      <c r="G8" s="417" t="s">
        <v>6</v>
      </c>
      <c r="H8" s="418" t="s">
        <v>7</v>
      </c>
      <c r="I8" s="418" t="s">
        <v>8</v>
      </c>
      <c r="J8" s="418" t="s">
        <v>9</v>
      </c>
      <c r="K8" s="419" t="s">
        <v>10</v>
      </c>
      <c r="L8" s="420" t="s">
        <v>11</v>
      </c>
      <c r="M8" s="421" t="s">
        <v>12</v>
      </c>
    </row>
    <row r="9" spans="1:27" s="410" customFormat="1" ht="18" customHeight="1">
      <c r="A9" s="305"/>
      <c r="B9" s="401" t="s">
        <v>6</v>
      </c>
      <c r="C9" s="422" t="s">
        <v>692</v>
      </c>
      <c r="D9" s="423"/>
      <c r="E9" s="423"/>
      <c r="F9" s="424"/>
      <c r="G9" s="778">
        <f>SUM(G10:G13)</f>
        <v>0</v>
      </c>
      <c r="H9" s="779">
        <f t="shared" ref="H9:K9" si="0">SUM(H10:H13)</f>
        <v>0</v>
      </c>
      <c r="I9" s="779">
        <f t="shared" si="0"/>
        <v>0</v>
      </c>
      <c r="J9" s="779">
        <f t="shared" si="0"/>
        <v>0</v>
      </c>
      <c r="K9" s="779">
        <f t="shared" si="0"/>
        <v>0</v>
      </c>
      <c r="L9" s="779">
        <f>SUM(L15:L18)</f>
        <v>0</v>
      </c>
      <c r="M9" s="780">
        <f>L9*12.5</f>
        <v>0</v>
      </c>
    </row>
    <row r="10" spans="1:27" s="410" customFormat="1" ht="18" customHeight="1">
      <c r="A10" s="305"/>
      <c r="B10" s="401" t="s">
        <v>7</v>
      </c>
      <c r="C10" s="425"/>
      <c r="D10" s="414" t="s">
        <v>693</v>
      </c>
      <c r="E10" s="414"/>
      <c r="F10" s="426"/>
      <c r="G10" s="1115"/>
      <c r="H10" s="1116"/>
      <c r="I10" s="1116"/>
      <c r="J10" s="1116"/>
      <c r="K10" s="1116"/>
      <c r="L10" s="1116"/>
      <c r="M10" s="781"/>
      <c r="AA10" s="525"/>
    </row>
    <row r="11" spans="1:27" s="410" customFormat="1" ht="18" customHeight="1">
      <c r="A11" s="305"/>
      <c r="B11" s="401" t="s">
        <v>8</v>
      </c>
      <c r="C11" s="425"/>
      <c r="D11" s="414" t="s">
        <v>694</v>
      </c>
      <c r="E11" s="414"/>
      <c r="F11" s="426"/>
      <c r="G11" s="1115"/>
      <c r="H11" s="1116"/>
      <c r="I11" s="1116"/>
      <c r="J11" s="1116"/>
      <c r="K11" s="1116"/>
      <c r="L11" s="1116"/>
      <c r="M11" s="781"/>
    </row>
    <row r="12" spans="1:27" s="410" customFormat="1" ht="18" customHeight="1">
      <c r="A12" s="305"/>
      <c r="B12" s="401" t="s">
        <v>9</v>
      </c>
      <c r="C12" s="425"/>
      <c r="D12" s="414" t="s">
        <v>695</v>
      </c>
      <c r="E12" s="414"/>
      <c r="F12" s="426"/>
      <c r="G12" s="1115"/>
      <c r="H12" s="1116"/>
      <c r="I12" s="1116"/>
      <c r="J12" s="1116"/>
      <c r="K12" s="1116"/>
      <c r="L12" s="1116"/>
      <c r="M12" s="781"/>
    </row>
    <row r="13" spans="1:27" s="410" customFormat="1" ht="18" customHeight="1">
      <c r="A13" s="305"/>
      <c r="B13" s="401" t="s">
        <v>10</v>
      </c>
      <c r="C13" s="425"/>
      <c r="D13" s="414" t="s">
        <v>696</v>
      </c>
      <c r="E13" s="414"/>
      <c r="F13" s="426"/>
      <c r="G13" s="1115"/>
      <c r="H13" s="1116"/>
      <c r="I13" s="1116"/>
      <c r="J13" s="1116"/>
      <c r="K13" s="1116"/>
      <c r="L13" s="1116"/>
      <c r="M13" s="781"/>
    </row>
    <row r="14" spans="1:27" s="410" customFormat="1" ht="18" customHeight="1">
      <c r="A14" s="305"/>
      <c r="B14" s="405" t="s">
        <v>11</v>
      </c>
      <c r="C14" s="425"/>
      <c r="D14" s="414" t="s">
        <v>697</v>
      </c>
      <c r="E14" s="414"/>
      <c r="F14" s="426"/>
      <c r="G14" s="1117"/>
      <c r="H14" s="1118"/>
      <c r="I14" s="1118"/>
      <c r="J14" s="1118"/>
      <c r="K14" s="1118"/>
      <c r="L14" s="1118"/>
      <c r="M14" s="782"/>
    </row>
    <row r="15" spans="1:27" s="410" customFormat="1" ht="18" customHeight="1">
      <c r="A15" s="305"/>
      <c r="B15" s="401" t="s">
        <v>12</v>
      </c>
      <c r="C15" s="427" t="s">
        <v>698</v>
      </c>
      <c r="D15" s="423"/>
      <c r="E15" s="423"/>
      <c r="F15" s="424"/>
      <c r="G15" s="1119"/>
      <c r="H15" s="1120"/>
      <c r="I15" s="1121"/>
      <c r="J15" s="1121"/>
      <c r="K15" s="1121"/>
      <c r="L15" s="1121"/>
      <c r="M15" s="783"/>
    </row>
    <row r="16" spans="1:27" s="410" customFormat="1" ht="18" customHeight="1">
      <c r="A16" s="305"/>
      <c r="B16" s="401" t="s">
        <v>13</v>
      </c>
      <c r="C16" s="428" t="s">
        <v>699</v>
      </c>
      <c r="D16" s="429"/>
      <c r="E16" s="429"/>
      <c r="F16" s="430"/>
      <c r="G16" s="1122"/>
      <c r="H16" s="1123"/>
      <c r="I16" s="1118"/>
      <c r="J16" s="1118"/>
      <c r="K16" s="1118"/>
      <c r="L16" s="1118"/>
      <c r="M16" s="784"/>
    </row>
    <row r="17" spans="1:13" s="410" customFormat="1" ht="18" customHeight="1">
      <c r="A17" s="305"/>
      <c r="B17" s="431" t="s">
        <v>14</v>
      </c>
      <c r="C17" s="432" t="s">
        <v>700</v>
      </c>
      <c r="D17" s="433"/>
      <c r="E17" s="433"/>
      <c r="F17" s="434"/>
      <c r="G17" s="1119"/>
      <c r="H17" s="1120"/>
      <c r="I17" s="1121"/>
      <c r="J17" s="1121"/>
      <c r="K17" s="1121"/>
      <c r="L17" s="779">
        <f>L10+L11+L12+L13</f>
        <v>0</v>
      </c>
      <c r="M17" s="785"/>
    </row>
    <row r="18" spans="1:13" s="410" customFormat="1" ht="18" customHeight="1">
      <c r="A18" s="305"/>
      <c r="B18" s="401" t="s">
        <v>15</v>
      </c>
      <c r="C18" s="432" t="s">
        <v>526</v>
      </c>
      <c r="D18" s="433"/>
      <c r="E18" s="433"/>
      <c r="F18" s="434"/>
      <c r="G18" s="786"/>
      <c r="H18" s="787"/>
      <c r="I18" s="787"/>
      <c r="J18" s="787"/>
      <c r="K18" s="787"/>
      <c r="L18" s="788">
        <f>L19+L20+L21+L22+L23</f>
        <v>0</v>
      </c>
      <c r="M18" s="789"/>
    </row>
    <row r="19" spans="1:13" s="410" customFormat="1" ht="18" customHeight="1">
      <c r="A19" s="305"/>
      <c r="B19" s="401" t="s">
        <v>16</v>
      </c>
      <c r="C19" s="435" t="s">
        <v>527</v>
      </c>
      <c r="D19" s="436"/>
      <c r="E19" s="437"/>
      <c r="F19" s="438"/>
      <c r="G19" s="786"/>
      <c r="H19" s="787"/>
      <c r="I19" s="787"/>
      <c r="J19" s="787"/>
      <c r="K19" s="787"/>
      <c r="L19" s="1116"/>
      <c r="M19" s="789"/>
    </row>
    <row r="20" spans="1:13" s="410" customFormat="1" ht="18" customHeight="1">
      <c r="A20" s="305"/>
      <c r="B20" s="401" t="s">
        <v>17</v>
      </c>
      <c r="C20" s="435" t="s">
        <v>528</v>
      </c>
      <c r="D20" s="436"/>
      <c r="E20" s="437"/>
      <c r="F20" s="438"/>
      <c r="G20" s="786"/>
      <c r="H20" s="787"/>
      <c r="I20" s="787"/>
      <c r="J20" s="787"/>
      <c r="K20" s="787"/>
      <c r="L20" s="1116"/>
      <c r="M20" s="789"/>
    </row>
    <row r="21" spans="1:13" s="410" customFormat="1" ht="18" customHeight="1">
      <c r="A21" s="305"/>
      <c r="B21" s="401" t="s">
        <v>18</v>
      </c>
      <c r="C21" s="435" t="s">
        <v>529</v>
      </c>
      <c r="D21" s="436"/>
      <c r="E21" s="437"/>
      <c r="F21" s="438"/>
      <c r="G21" s="786"/>
      <c r="H21" s="787"/>
      <c r="I21" s="787"/>
      <c r="J21" s="787"/>
      <c r="K21" s="787"/>
      <c r="L21" s="1116"/>
      <c r="M21" s="789"/>
    </row>
    <row r="22" spans="1:13" s="410" customFormat="1" ht="18" customHeight="1">
      <c r="A22" s="305"/>
      <c r="B22" s="405" t="s">
        <v>701</v>
      </c>
      <c r="C22" s="435" t="s">
        <v>531</v>
      </c>
      <c r="D22" s="436"/>
      <c r="E22" s="437"/>
      <c r="F22" s="438"/>
      <c r="G22" s="790"/>
      <c r="H22" s="791"/>
      <c r="I22" s="791"/>
      <c r="J22" s="791"/>
      <c r="K22" s="791"/>
      <c r="L22" s="1124"/>
      <c r="M22" s="792"/>
    </row>
    <row r="23" spans="1:13" s="410" customFormat="1" ht="18" customHeight="1" thickBot="1">
      <c r="A23" s="305"/>
      <c r="B23" s="406" t="s">
        <v>19</v>
      </c>
      <c r="C23" s="439" t="s">
        <v>532</v>
      </c>
      <c r="D23" s="440"/>
      <c r="E23" s="440"/>
      <c r="F23" s="441"/>
      <c r="G23" s="793"/>
      <c r="H23" s="794"/>
      <c r="I23" s="794"/>
      <c r="J23" s="794"/>
      <c r="K23" s="794"/>
      <c r="L23" s="1125"/>
      <c r="M23" s="795"/>
    </row>
    <row r="24" spans="1:13" ht="15">
      <c r="B24" s="390"/>
      <c r="C24" s="390"/>
      <c r="D24" s="390"/>
      <c r="E24" s="390"/>
      <c r="F24" s="390"/>
      <c r="G24" s="392"/>
      <c r="H24" s="392"/>
      <c r="I24" s="392"/>
      <c r="J24" s="392"/>
      <c r="K24" s="392"/>
      <c r="L24" s="390"/>
      <c r="M24" s="390"/>
    </row>
    <row r="25" spans="1:13" ht="15">
      <c r="B25" s="390"/>
      <c r="C25" s="390"/>
      <c r="D25" s="390"/>
      <c r="E25" s="390"/>
      <c r="F25" s="390"/>
      <c r="G25" s="392"/>
      <c r="H25" s="392"/>
      <c r="I25" s="392"/>
      <c r="J25" s="392"/>
      <c r="K25" s="392"/>
      <c r="L25" s="390"/>
      <c r="M25" s="390"/>
    </row>
    <row r="26" spans="1:13" ht="15">
      <c r="B26" s="390"/>
      <c r="C26" s="390"/>
      <c r="D26" s="390"/>
      <c r="E26" s="390"/>
      <c r="F26" s="390"/>
      <c r="G26" s="392"/>
      <c r="H26" s="392"/>
      <c r="I26" s="392"/>
      <c r="J26" s="392"/>
      <c r="K26" s="392"/>
      <c r="L26" s="390"/>
      <c r="M26" s="390"/>
    </row>
  </sheetData>
  <sheetProtection algorithmName="SHA-512" hashValue="vBdrXX3fLwepztHfMM2u8Nka7Xk/feheQh6oZ2TUN9nNSxx/drlipDKOu6cWqzw+8GqAcEJzekB8q/91c4VoDg==" saltValue="+Pv1axa1TslZvL7VgLWb1A==" spinCount="100000" sheet="1" objects="1" scenarios="1"/>
  <mergeCells count="8">
    <mergeCell ref="B2:M2"/>
    <mergeCell ref="G4:H4"/>
    <mergeCell ref="I4:J6"/>
    <mergeCell ref="K4:K7"/>
    <mergeCell ref="L4:L7"/>
    <mergeCell ref="M4:M7"/>
    <mergeCell ref="G5:G7"/>
    <mergeCell ref="H5:H7"/>
  </mergeCells>
  <printOptions horizontalCentered="1"/>
  <pageMargins left="0.27559055118110237" right="0.15748031496062992" top="0.78740157480314965" bottom="0.78740157480314965" header="0.31496062992125984" footer="0.31496062992125984"/>
  <pageSetup paperSize="9" scale="38" orientation="landscape" r:id="rId1"/>
  <headerFooter scaleWithDoc="0" alignWithMargins="0">
    <oddHeader>&amp;CEN
ANNEX I</oddHead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59999389629810485"/>
  </sheetPr>
  <dimension ref="A1:Q41"/>
  <sheetViews>
    <sheetView showGridLines="0" zoomScaleNormal="100" workbookViewId="0">
      <selection activeCell="A37" sqref="A37:C38"/>
    </sheetView>
  </sheetViews>
  <sheetFormatPr defaultColWidth="9" defaultRowHeight="14.25"/>
  <cols>
    <col min="1" max="1" width="7.625" style="9" customWidth="1"/>
    <col min="2" max="2" width="93.75" style="6" customWidth="1"/>
    <col min="3" max="3" width="17.125" style="6" customWidth="1"/>
    <col min="4" max="4" width="48.5" style="6" customWidth="1"/>
    <col min="5" max="16384" width="9" style="6"/>
  </cols>
  <sheetData>
    <row r="1" spans="1:17">
      <c r="A1" s="1256" t="s">
        <v>366</v>
      </c>
      <c r="B1" s="1256"/>
      <c r="C1" s="1256"/>
    </row>
    <row r="2" spans="1:17" s="10" customFormat="1">
      <c r="A2" s="34"/>
      <c r="B2" s="34"/>
      <c r="C2" s="34"/>
    </row>
    <row r="3" spans="1:17">
      <c r="A3" s="8"/>
      <c r="C3" s="33" t="s">
        <v>1</v>
      </c>
    </row>
    <row r="4" spans="1:17">
      <c r="A4" s="11" t="s">
        <v>0</v>
      </c>
      <c r="B4" s="12" t="s">
        <v>2</v>
      </c>
      <c r="C4" s="18" t="s">
        <v>6</v>
      </c>
      <c r="D4" s="14"/>
      <c r="E4" s="14"/>
      <c r="F4" s="14"/>
      <c r="G4" s="14"/>
      <c r="H4" s="14"/>
      <c r="I4" s="14"/>
      <c r="J4" s="14"/>
      <c r="K4" s="14"/>
      <c r="L4" s="14"/>
      <c r="M4" s="14"/>
      <c r="N4" s="14"/>
      <c r="O4" s="14"/>
      <c r="P4" s="14"/>
      <c r="Q4" s="14"/>
    </row>
    <row r="5" spans="1:17" ht="14.25" customHeight="1">
      <c r="A5" s="3" t="s">
        <v>6</v>
      </c>
      <c r="B5" s="13" t="s">
        <v>1016</v>
      </c>
      <c r="C5" s="927"/>
      <c r="D5" s="14"/>
      <c r="E5" s="14"/>
      <c r="F5" s="14"/>
      <c r="G5" s="14"/>
      <c r="H5" s="14"/>
      <c r="I5" s="14"/>
      <c r="J5" s="14"/>
      <c r="K5" s="14"/>
      <c r="L5" s="14"/>
      <c r="M5" s="14"/>
      <c r="N5" s="14"/>
      <c r="O5" s="14"/>
      <c r="P5" s="14"/>
      <c r="Q5" s="14"/>
    </row>
    <row r="6" spans="1:17" ht="14.25" customHeight="1">
      <c r="A6" s="3" t="s">
        <v>7</v>
      </c>
      <c r="B6" s="13" t="s">
        <v>1015</v>
      </c>
      <c r="C6" s="927"/>
      <c r="D6" s="14"/>
      <c r="E6" s="14"/>
      <c r="F6" s="14"/>
      <c r="G6" s="14"/>
      <c r="H6" s="14"/>
      <c r="I6" s="14"/>
      <c r="J6" s="14"/>
      <c r="K6" s="14"/>
      <c r="L6" s="14"/>
      <c r="M6" s="14"/>
      <c r="N6" s="14"/>
      <c r="O6" s="14"/>
      <c r="P6" s="14"/>
      <c r="Q6" s="14"/>
    </row>
    <row r="7" spans="1:17" ht="14.25" customHeight="1">
      <c r="A7" s="3" t="s">
        <v>8</v>
      </c>
      <c r="B7" s="13" t="s">
        <v>1017</v>
      </c>
      <c r="C7" s="927"/>
      <c r="D7" s="14"/>
      <c r="E7" s="14"/>
      <c r="F7" s="14"/>
      <c r="G7" s="14"/>
      <c r="H7" s="14"/>
      <c r="I7" s="14"/>
      <c r="J7" s="14"/>
      <c r="K7" s="14"/>
      <c r="L7" s="14"/>
      <c r="M7" s="14"/>
      <c r="N7" s="14"/>
      <c r="O7" s="14"/>
      <c r="P7" s="14"/>
      <c r="Q7" s="14"/>
    </row>
    <row r="8" spans="1:17" ht="14.25" customHeight="1">
      <c r="A8" s="3" t="s">
        <v>9</v>
      </c>
      <c r="B8" s="29" t="s">
        <v>1018</v>
      </c>
      <c r="C8" s="927"/>
      <c r="D8" s="14"/>
      <c r="E8" s="14"/>
      <c r="F8" s="14"/>
      <c r="G8" s="14"/>
      <c r="H8" s="14"/>
      <c r="I8" s="14"/>
      <c r="J8" s="14"/>
      <c r="K8" s="14"/>
      <c r="L8" s="14"/>
      <c r="M8" s="14"/>
      <c r="N8" s="14"/>
      <c r="O8" s="14"/>
      <c r="P8" s="14"/>
      <c r="Q8" s="14"/>
    </row>
    <row r="9" spans="1:17" ht="14.25" customHeight="1">
      <c r="A9" s="3" t="s">
        <v>10</v>
      </c>
      <c r="B9" s="29" t="s">
        <v>1019</v>
      </c>
      <c r="C9" s="927"/>
      <c r="D9" s="14"/>
      <c r="E9" s="14"/>
      <c r="F9" s="14"/>
      <c r="G9" s="14"/>
      <c r="H9" s="14"/>
      <c r="I9" s="14"/>
      <c r="J9" s="14"/>
      <c r="K9" s="14"/>
      <c r="L9" s="14"/>
      <c r="M9" s="14"/>
      <c r="N9" s="14"/>
      <c r="O9" s="14"/>
      <c r="P9" s="14"/>
      <c r="Q9" s="14"/>
    </row>
    <row r="10" spans="1:17" ht="14.25" customHeight="1">
      <c r="A10" s="3" t="s">
        <v>11</v>
      </c>
      <c r="B10" s="747" t="s">
        <v>1020</v>
      </c>
      <c r="C10" s="927"/>
      <c r="D10" s="14"/>
      <c r="E10" s="14"/>
      <c r="F10" s="14"/>
      <c r="G10" s="14"/>
      <c r="H10" s="14"/>
      <c r="I10" s="14"/>
      <c r="J10" s="14"/>
      <c r="K10" s="14"/>
      <c r="L10" s="14"/>
      <c r="M10" s="14"/>
      <c r="N10" s="14"/>
      <c r="O10" s="14"/>
      <c r="P10" s="14"/>
      <c r="Q10" s="14"/>
    </row>
    <row r="11" spans="1:17">
      <c r="A11" s="3" t="s">
        <v>12</v>
      </c>
      <c r="B11" s="747" t="s">
        <v>1021</v>
      </c>
      <c r="C11" s="927"/>
      <c r="D11" s="14"/>
      <c r="E11" s="14"/>
      <c r="F11" s="14"/>
      <c r="G11" s="14"/>
      <c r="H11" s="14"/>
      <c r="I11" s="14"/>
      <c r="J11" s="14"/>
      <c r="K11" s="14"/>
      <c r="L11" s="14"/>
      <c r="M11" s="14"/>
      <c r="N11" s="14"/>
      <c r="O11" s="14"/>
      <c r="P11" s="14"/>
      <c r="Q11" s="14"/>
    </row>
    <row r="12" spans="1:17" ht="14.25" customHeight="1">
      <c r="A12" s="3" t="s">
        <v>13</v>
      </c>
      <c r="B12" s="747" t="s">
        <v>1022</v>
      </c>
      <c r="C12" s="927"/>
      <c r="D12" s="14"/>
      <c r="E12" s="14"/>
      <c r="F12" s="14"/>
      <c r="G12" s="14"/>
      <c r="H12" s="14"/>
      <c r="I12" s="14"/>
      <c r="J12" s="14"/>
      <c r="K12" s="14"/>
      <c r="L12" s="14"/>
      <c r="M12" s="14"/>
      <c r="N12" s="14"/>
      <c r="O12" s="14"/>
      <c r="P12" s="14"/>
      <c r="Q12" s="14"/>
    </row>
    <row r="13" spans="1:17">
      <c r="A13" s="3" t="s">
        <v>14</v>
      </c>
      <c r="B13" s="747" t="s">
        <v>1023</v>
      </c>
      <c r="C13" s="927"/>
      <c r="D13" s="14"/>
      <c r="E13" s="14"/>
      <c r="F13" s="14"/>
      <c r="G13" s="14"/>
      <c r="H13" s="14"/>
      <c r="I13" s="14"/>
      <c r="J13" s="14"/>
      <c r="K13" s="14"/>
      <c r="L13" s="14"/>
      <c r="M13" s="14"/>
      <c r="N13" s="14"/>
      <c r="O13" s="14"/>
      <c r="P13" s="14"/>
      <c r="Q13" s="14"/>
    </row>
    <row r="14" spans="1:17" s="14" customFormat="1">
      <c r="A14" s="3" t="s">
        <v>15</v>
      </c>
      <c r="B14" s="29" t="s">
        <v>1028</v>
      </c>
      <c r="C14" s="928"/>
    </row>
    <row r="15" spans="1:17" s="14" customFormat="1">
      <c r="A15" s="3" t="s">
        <v>16</v>
      </c>
      <c r="B15" s="29" t="s">
        <v>1029</v>
      </c>
      <c r="C15" s="928"/>
      <c r="D15" s="1160"/>
    </row>
    <row r="16" spans="1:17" s="14" customFormat="1" ht="14.25" customHeight="1">
      <c r="A16" s="3" t="s">
        <v>17</v>
      </c>
      <c r="B16" s="30" t="s">
        <v>1030</v>
      </c>
      <c r="C16" s="928"/>
    </row>
    <row r="17" spans="1:3" s="14" customFormat="1" ht="14.25" customHeight="1">
      <c r="A17" s="3" t="s">
        <v>18</v>
      </c>
      <c r="B17" s="30" t="s">
        <v>1031</v>
      </c>
      <c r="C17" s="916"/>
    </row>
    <row r="18" spans="1:3" s="14" customFormat="1">
      <c r="A18" s="3" t="s">
        <v>19</v>
      </c>
      <c r="B18" s="31" t="s">
        <v>1043</v>
      </c>
      <c r="C18" s="928"/>
    </row>
    <row r="19" spans="1:3" s="14" customFormat="1">
      <c r="A19" s="3" t="s">
        <v>20</v>
      </c>
      <c r="B19" s="27" t="s">
        <v>1044</v>
      </c>
      <c r="C19" s="928"/>
    </row>
    <row r="20" spans="1:3" s="14" customFormat="1">
      <c r="A20" s="3" t="s">
        <v>21</v>
      </c>
      <c r="B20" s="27" t="s">
        <v>1045</v>
      </c>
      <c r="C20" s="928"/>
    </row>
    <row r="21" spans="1:3" s="14" customFormat="1">
      <c r="A21" s="2" t="s">
        <v>22</v>
      </c>
      <c r="B21" s="27" t="s">
        <v>1046</v>
      </c>
      <c r="C21" s="928"/>
    </row>
    <row r="22" spans="1:3" s="14" customFormat="1">
      <c r="A22" s="11" t="s">
        <v>23</v>
      </c>
      <c r="B22" s="27" t="s">
        <v>1047</v>
      </c>
      <c r="C22" s="928"/>
    </row>
    <row r="23" spans="1:3" s="14" customFormat="1" ht="28.5">
      <c r="A23" s="11" t="s">
        <v>24</v>
      </c>
      <c r="B23" s="27" t="s">
        <v>1048</v>
      </c>
      <c r="C23" s="928"/>
    </row>
    <row r="24" spans="1:3" s="14" customFormat="1">
      <c r="A24" s="11" t="s">
        <v>25</v>
      </c>
      <c r="B24" s="27" t="s">
        <v>1049</v>
      </c>
      <c r="C24" s="928"/>
    </row>
    <row r="25" spans="1:3" s="14" customFormat="1">
      <c r="A25" s="11" t="s">
        <v>26</v>
      </c>
      <c r="B25" s="27" t="s">
        <v>1050</v>
      </c>
      <c r="C25" s="928"/>
    </row>
    <row r="26" spans="1:3" s="14" customFormat="1">
      <c r="A26" s="11" t="s">
        <v>27</v>
      </c>
      <c r="B26" s="27" t="s">
        <v>1051</v>
      </c>
      <c r="C26" s="928"/>
    </row>
    <row r="27" spans="1:3" s="14" customFormat="1">
      <c r="A27" s="11" t="s">
        <v>28</v>
      </c>
      <c r="B27" s="27" t="s">
        <v>1052</v>
      </c>
      <c r="C27" s="928"/>
    </row>
    <row r="28" spans="1:3" s="14" customFormat="1">
      <c r="A28" s="11" t="s">
        <v>29</v>
      </c>
      <c r="B28" s="27" t="s">
        <v>1053</v>
      </c>
      <c r="C28" s="928"/>
    </row>
    <row r="29" spans="1:3" s="14" customFormat="1" ht="42.75">
      <c r="A29" s="11" t="s">
        <v>30</v>
      </c>
      <c r="B29" s="28" t="s">
        <v>1054</v>
      </c>
      <c r="C29" s="928"/>
    </row>
    <row r="30" spans="1:3" s="14" customFormat="1">
      <c r="A30" s="11" t="s">
        <v>31</v>
      </c>
      <c r="B30" s="28" t="s">
        <v>1055</v>
      </c>
      <c r="C30" s="928"/>
    </row>
    <row r="31" spans="1:3" s="14" customFormat="1">
      <c r="A31" s="11" t="s">
        <v>32</v>
      </c>
      <c r="B31" s="28" t="s">
        <v>1056</v>
      </c>
      <c r="C31" s="928"/>
    </row>
    <row r="32" spans="1:3" s="14" customFormat="1">
      <c r="A32" s="11" t="s">
        <v>33</v>
      </c>
      <c r="B32" s="28" t="s">
        <v>1057</v>
      </c>
      <c r="C32" s="928"/>
    </row>
    <row r="33" spans="1:4" s="14" customFormat="1" ht="28.5">
      <c r="A33" s="11" t="s">
        <v>34</v>
      </c>
      <c r="B33" s="28" t="s">
        <v>1058</v>
      </c>
      <c r="C33" s="929"/>
    </row>
    <row r="34" spans="1:4" s="14" customFormat="1"/>
    <row r="35" spans="1:4" s="14" customFormat="1">
      <c r="A35" s="9"/>
      <c r="B35" s="15"/>
    </row>
    <row r="36" spans="1:4" s="14" customFormat="1">
      <c r="A36" s="1168" t="s">
        <v>939</v>
      </c>
      <c r="B36" s="704"/>
      <c r="C36" s="647"/>
    </row>
    <row r="37" spans="1:4" s="14" customFormat="1" ht="409.5" customHeight="1">
      <c r="A37" s="1257" t="s">
        <v>1041</v>
      </c>
      <c r="B37" s="1257"/>
      <c r="C37" s="1257"/>
      <c r="D37" s="55"/>
    </row>
    <row r="38" spans="1:4" s="14" customFormat="1" ht="192" customHeight="1">
      <c r="A38" s="1257"/>
      <c r="B38" s="1257"/>
      <c r="C38" s="1257"/>
    </row>
    <row r="39" spans="1:4" s="14" customFormat="1">
      <c r="A39" s="1159"/>
      <c r="B39" s="16"/>
      <c r="C39" s="6"/>
    </row>
    <row r="40" spans="1:4" s="14" customFormat="1">
      <c r="A40" s="9"/>
      <c r="B40" s="6"/>
      <c r="C40" s="6"/>
    </row>
    <row r="41" spans="1:4" s="14" customFormat="1">
      <c r="A41" s="9"/>
      <c r="B41" s="6"/>
      <c r="C41" s="6"/>
    </row>
  </sheetData>
  <sheetProtection algorithmName="SHA-512" hashValue="0d0eftat3MOJpXdhtICHXnuUxck3eIbRuNYDq1N+0kY50P0p22v77jas2Ze8vl4DIEKf5aVC0k0E6l5B9Zb2BA==" saltValue="s4R7z4Jl3dZn72kIQuxQ2w==" spinCount="100000" sheet="1" objects="1" scenarios="1"/>
  <mergeCells count="2">
    <mergeCell ref="A1:C1"/>
    <mergeCell ref="A37:C38"/>
  </mergeCells>
  <dataValidations count="1">
    <dataValidation type="decimal" operator="lessThanOrEqual" allowBlank="1" showInputMessage="1" showErrorMessage="1" error="The value inserted is not valid._x000a_Please insert a negative or zero value." prompt="Insert negative numbers only" sqref="C17" xr:uid="{00000000-0002-0000-0600-000000000000}">
      <formula1>0</formula1>
    </dataValidation>
  </dataValidations>
  <pageMargins left="0.7" right="0.7" top="0.75" bottom="0.75" header="0.3" footer="0.3"/>
  <pageSetup paperSize="9" orientation="portrait" r:id="rId1"/>
  <ignoredErrors>
    <ignoredError sqref="C4" numberStoredAsText="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59999389629810485"/>
  </sheetPr>
  <dimension ref="A1:R163"/>
  <sheetViews>
    <sheetView showGridLines="0" topLeftCell="A71" zoomScale="85" zoomScaleNormal="85" workbookViewId="0">
      <selection activeCell="M97" sqref="M97"/>
    </sheetView>
  </sheetViews>
  <sheetFormatPr defaultColWidth="9" defaultRowHeight="14.25"/>
  <cols>
    <col min="1" max="1" width="9" style="17"/>
    <col min="2" max="2" width="60.625" style="17" customWidth="1"/>
    <col min="3" max="3" width="19.25" style="17" customWidth="1"/>
    <col min="4" max="4" width="14.625" style="17" customWidth="1"/>
    <col min="5" max="5" width="15.75" style="17" customWidth="1"/>
    <col min="6" max="6" width="15.875" style="17" customWidth="1"/>
    <col min="7" max="7" width="16.875" style="17" customWidth="1"/>
    <col min="8" max="9" width="13.125" style="17" bestFit="1" customWidth="1"/>
    <col min="10" max="16" width="11.875" style="17" bestFit="1" customWidth="1"/>
    <col min="17" max="17" width="11.375" style="17" customWidth="1"/>
    <col min="18" max="16384" width="9" style="17"/>
  </cols>
  <sheetData>
    <row r="1" spans="1:5">
      <c r="A1" s="1255" t="s">
        <v>192</v>
      </c>
      <c r="B1" s="1255"/>
      <c r="D1" s="81"/>
    </row>
    <row r="2" spans="1:5" s="85" customFormat="1">
      <c r="A2" s="84"/>
      <c r="B2" s="84"/>
      <c r="D2" s="69"/>
    </row>
    <row r="3" spans="1:5" s="85" customFormat="1">
      <c r="A3" s="84"/>
      <c r="B3" s="84"/>
    </row>
    <row r="4" spans="1:5" s="85" customFormat="1">
      <c r="A4" s="84" t="s">
        <v>325</v>
      </c>
      <c r="B4" s="84"/>
    </row>
    <row r="5" spans="1:5" s="85" customFormat="1">
      <c r="A5" s="84"/>
      <c r="B5" s="84"/>
      <c r="C5" s="69"/>
      <c r="D5" s="69"/>
      <c r="E5" s="69"/>
    </row>
    <row r="6" spans="1:5">
      <c r="A6" s="86"/>
      <c r="B6" s="87"/>
      <c r="C6" s="1260" t="s">
        <v>124</v>
      </c>
      <c r="D6" s="1260"/>
      <c r="E6" s="1260"/>
    </row>
    <row r="7" spans="1:5">
      <c r="A7" s="88"/>
      <c r="B7" s="89"/>
      <c r="C7" s="74" t="s">
        <v>243</v>
      </c>
      <c r="D7" s="73" t="s">
        <v>297</v>
      </c>
      <c r="E7" s="73" t="s">
        <v>244</v>
      </c>
    </row>
    <row r="8" spans="1:5">
      <c r="A8" s="90"/>
      <c r="B8" s="91"/>
      <c r="C8" s="92" t="s">
        <v>6</v>
      </c>
      <c r="D8" s="92" t="s">
        <v>7</v>
      </c>
      <c r="E8" s="92" t="s">
        <v>8</v>
      </c>
    </row>
    <row r="9" spans="1:5">
      <c r="A9" s="92" t="s">
        <v>6</v>
      </c>
      <c r="B9" s="718" t="s">
        <v>373</v>
      </c>
      <c r="C9" s="930">
        <f>AVERAGE(C20:N20)</f>
        <v>0</v>
      </c>
      <c r="D9" s="930">
        <f>AVERAGE(D20:O20)</f>
        <v>0</v>
      </c>
      <c r="E9" s="930">
        <f>AVERAGE(E20:P20)</f>
        <v>0</v>
      </c>
    </row>
    <row r="10" spans="1:5">
      <c r="A10" s="92" t="s">
        <v>7</v>
      </c>
      <c r="B10" s="94" t="s">
        <v>374</v>
      </c>
      <c r="C10" s="931"/>
      <c r="D10" s="931"/>
      <c r="E10" s="931"/>
    </row>
    <row r="11" spans="1:5">
      <c r="A11" s="92" t="s">
        <v>8</v>
      </c>
      <c r="B11" s="95" t="s">
        <v>311</v>
      </c>
      <c r="C11" s="931"/>
      <c r="D11" s="931"/>
      <c r="E11" s="931"/>
    </row>
    <row r="12" spans="1:5" ht="15">
      <c r="A12" s="92" t="s">
        <v>9</v>
      </c>
      <c r="B12" s="96" t="s">
        <v>121</v>
      </c>
      <c r="C12" s="932"/>
      <c r="D12" s="931"/>
      <c r="E12" s="931"/>
    </row>
    <row r="13" spans="1:5">
      <c r="A13" s="97"/>
      <c r="C13" s="905" t="b">
        <f>C9=C10+C12</f>
        <v>1</v>
      </c>
      <c r="D13" s="905" t="b">
        <f>D9=D10+D12</f>
        <v>1</v>
      </c>
      <c r="E13" s="905" t="b">
        <f t="shared" ref="E13" si="0">E9=E10+E12</f>
        <v>1</v>
      </c>
    </row>
    <row r="14" spans="1:5">
      <c r="A14" s="97"/>
    </row>
    <row r="15" spans="1:5">
      <c r="A15" s="84" t="s">
        <v>303</v>
      </c>
    </row>
    <row r="16" spans="1:5">
      <c r="A16" s="84"/>
    </row>
    <row r="17" spans="1:17">
      <c r="A17" s="86"/>
      <c r="B17" s="87"/>
      <c r="C17" s="1260" t="s">
        <v>299</v>
      </c>
      <c r="D17" s="1260"/>
      <c r="E17" s="1260"/>
      <c r="F17" s="1260"/>
      <c r="G17" s="1260"/>
      <c r="H17" s="1260"/>
      <c r="I17" s="1260"/>
      <c r="J17" s="1260"/>
      <c r="K17" s="1260"/>
      <c r="L17" s="1260"/>
      <c r="M17" s="1260"/>
      <c r="N17" s="1260"/>
      <c r="O17" s="1260"/>
      <c r="P17" s="1260"/>
    </row>
    <row r="18" spans="1:17" ht="28.5">
      <c r="A18" s="88"/>
      <c r="B18" s="89"/>
      <c r="C18" s="98" t="s">
        <v>245</v>
      </c>
      <c r="D18" s="98" t="s">
        <v>269</v>
      </c>
      <c r="E18" s="98" t="s">
        <v>268</v>
      </c>
      <c r="F18" s="98" t="s">
        <v>267</v>
      </c>
      <c r="G18" s="98" t="s">
        <v>266</v>
      </c>
      <c r="H18" s="98" t="s">
        <v>265</v>
      </c>
      <c r="I18" s="98" t="s">
        <v>264</v>
      </c>
      <c r="J18" s="98" t="s">
        <v>263</v>
      </c>
      <c r="K18" s="98" t="s">
        <v>262</v>
      </c>
      <c r="L18" s="98" t="s">
        <v>261</v>
      </c>
      <c r="M18" s="98" t="s">
        <v>260</v>
      </c>
      <c r="N18" s="98" t="s">
        <v>259</v>
      </c>
      <c r="O18" s="98" t="s">
        <v>258</v>
      </c>
      <c r="P18" s="98" t="s">
        <v>257</v>
      </c>
    </row>
    <row r="19" spans="1:17">
      <c r="A19" s="90"/>
      <c r="B19" s="91"/>
      <c r="C19" s="92" t="s">
        <v>6</v>
      </c>
      <c r="D19" s="92" t="s">
        <v>7</v>
      </c>
      <c r="E19" s="92" t="s">
        <v>8</v>
      </c>
      <c r="F19" s="99" t="s">
        <v>9</v>
      </c>
      <c r="G19" s="99" t="s">
        <v>10</v>
      </c>
      <c r="H19" s="99" t="s">
        <v>11</v>
      </c>
      <c r="I19" s="99" t="s">
        <v>12</v>
      </c>
      <c r="J19" s="99" t="s">
        <v>13</v>
      </c>
      <c r="K19" s="99" t="s">
        <v>14</v>
      </c>
      <c r="L19" s="99" t="s">
        <v>15</v>
      </c>
      <c r="M19" s="99" t="s">
        <v>16</v>
      </c>
      <c r="N19" s="99" t="s">
        <v>17</v>
      </c>
      <c r="O19" s="99" t="s">
        <v>18</v>
      </c>
      <c r="P19" s="99" t="s">
        <v>19</v>
      </c>
    </row>
    <row r="20" spans="1:17">
      <c r="A20" s="11" t="s">
        <v>6</v>
      </c>
      <c r="B20" s="717" t="s">
        <v>298</v>
      </c>
      <c r="C20" s="930">
        <f>C21+C23</f>
        <v>0</v>
      </c>
      <c r="D20" s="930">
        <f>D21+D23</f>
        <v>0</v>
      </c>
      <c r="E20" s="930">
        <f t="shared" ref="E20:P20" si="1">E21+E23</f>
        <v>0</v>
      </c>
      <c r="F20" s="930">
        <f t="shared" si="1"/>
        <v>0</v>
      </c>
      <c r="G20" s="930">
        <f t="shared" si="1"/>
        <v>0</v>
      </c>
      <c r="H20" s="930">
        <f t="shared" si="1"/>
        <v>0</v>
      </c>
      <c r="I20" s="930">
        <f t="shared" si="1"/>
        <v>0</v>
      </c>
      <c r="J20" s="930">
        <f t="shared" si="1"/>
        <v>0</v>
      </c>
      <c r="K20" s="930">
        <f t="shared" si="1"/>
        <v>0</v>
      </c>
      <c r="L20" s="930">
        <f t="shared" si="1"/>
        <v>0</v>
      </c>
      <c r="M20" s="930">
        <f t="shared" si="1"/>
        <v>0</v>
      </c>
      <c r="N20" s="930">
        <f t="shared" si="1"/>
        <v>0</v>
      </c>
      <c r="O20" s="930">
        <f t="shared" si="1"/>
        <v>0</v>
      </c>
      <c r="P20" s="930">
        <f t="shared" si="1"/>
        <v>0</v>
      </c>
    </row>
    <row r="21" spans="1:17" ht="28.5">
      <c r="A21" s="11" t="s">
        <v>7</v>
      </c>
      <c r="B21" s="100" t="s">
        <v>300</v>
      </c>
      <c r="C21" s="933"/>
      <c r="D21" s="933"/>
      <c r="E21" s="933"/>
      <c r="F21" s="933"/>
      <c r="G21" s="933"/>
      <c r="H21" s="933"/>
      <c r="I21" s="933"/>
      <c r="J21" s="933"/>
      <c r="K21" s="934"/>
      <c r="L21" s="934"/>
      <c r="M21" s="934"/>
      <c r="N21" s="934"/>
      <c r="O21" s="934"/>
      <c r="P21" s="934"/>
    </row>
    <row r="22" spans="1:17">
      <c r="A22" s="11" t="s">
        <v>8</v>
      </c>
      <c r="B22" s="101" t="s">
        <v>302</v>
      </c>
      <c r="C22" s="933"/>
      <c r="D22" s="933"/>
      <c r="E22" s="933"/>
      <c r="F22" s="933"/>
      <c r="G22" s="933"/>
      <c r="H22" s="933"/>
      <c r="I22" s="933"/>
      <c r="J22" s="933"/>
      <c r="K22" s="934"/>
      <c r="L22" s="934"/>
      <c r="M22" s="934"/>
      <c r="N22" s="934"/>
      <c r="O22" s="934"/>
      <c r="P22" s="934"/>
    </row>
    <row r="23" spans="1:17" ht="28.5">
      <c r="A23" s="11" t="s">
        <v>9</v>
      </c>
      <c r="B23" s="100" t="s">
        <v>301</v>
      </c>
      <c r="C23" s="934"/>
      <c r="D23" s="934"/>
      <c r="E23" s="934"/>
      <c r="F23" s="934"/>
      <c r="G23" s="934"/>
      <c r="H23" s="934"/>
      <c r="I23" s="934"/>
      <c r="J23" s="934"/>
      <c r="K23" s="934"/>
      <c r="L23" s="934"/>
      <c r="M23" s="934"/>
      <c r="N23" s="934"/>
      <c r="O23" s="934"/>
      <c r="P23" s="934"/>
    </row>
    <row r="24" spans="1:17">
      <c r="A24" s="102"/>
      <c r="B24" s="103"/>
    </row>
    <row r="25" spans="1:17" s="81" customFormat="1">
      <c r="A25" s="84" t="s">
        <v>324</v>
      </c>
      <c r="B25" s="84"/>
    </row>
    <row r="26" spans="1:17" s="81" customFormat="1">
      <c r="A26" s="84"/>
      <c r="B26" s="84"/>
    </row>
    <row r="27" spans="1:17" s="81" customFormat="1">
      <c r="A27" s="86"/>
      <c r="B27" s="87"/>
      <c r="C27" s="1260" t="s">
        <v>124</v>
      </c>
      <c r="D27" s="1260"/>
      <c r="E27" s="1260"/>
      <c r="L27" s="104"/>
      <c r="M27" s="104"/>
      <c r="N27" s="104"/>
      <c r="O27" s="104"/>
      <c r="P27" s="104"/>
      <c r="Q27" s="104"/>
    </row>
    <row r="28" spans="1:17">
      <c r="A28" s="88"/>
      <c r="B28" s="89"/>
      <c r="C28" s="74" t="s">
        <v>243</v>
      </c>
      <c r="D28" s="73" t="s">
        <v>297</v>
      </c>
      <c r="E28" s="73" t="s">
        <v>244</v>
      </c>
      <c r="L28" s="22"/>
      <c r="M28" s="22"/>
      <c r="N28" s="22"/>
      <c r="O28" s="22"/>
      <c r="P28" s="22"/>
      <c r="Q28" s="22"/>
    </row>
    <row r="29" spans="1:17">
      <c r="A29" s="90"/>
      <c r="B29" s="91"/>
      <c r="C29" s="92" t="s">
        <v>6</v>
      </c>
      <c r="D29" s="92" t="s">
        <v>7</v>
      </c>
      <c r="E29" s="92" t="s">
        <v>8</v>
      </c>
    </row>
    <row r="30" spans="1:17" s="81" customFormat="1">
      <c r="A30" s="92" t="s">
        <v>6</v>
      </c>
      <c r="B30" s="93" t="s">
        <v>379</v>
      </c>
      <c r="C30" s="925" t="e">
        <f>AVERAGE(C38:H38)</f>
        <v>#DIV/0!</v>
      </c>
      <c r="D30" s="925" t="e">
        <f>AVERAGE(D38:I38)</f>
        <v>#DIV/0!</v>
      </c>
      <c r="E30" s="925" t="e">
        <f>AVERAGE(E38:J38)</f>
        <v>#DIV/0!</v>
      </c>
    </row>
    <row r="31" spans="1:17">
      <c r="A31" s="92" t="s">
        <v>7</v>
      </c>
      <c r="B31" s="93" t="s">
        <v>380</v>
      </c>
      <c r="C31" s="925" t="e">
        <f>AVERAGE(C39:H39)</f>
        <v>#DIV/0!</v>
      </c>
      <c r="D31" s="925" t="e">
        <f t="shared" ref="D31:E31" si="2">AVERAGE(D39:I39)</f>
        <v>#DIV/0!</v>
      </c>
      <c r="E31" s="925" t="e">
        <f t="shared" si="2"/>
        <v>#DIV/0!</v>
      </c>
    </row>
    <row r="32" spans="1:17">
      <c r="A32" s="97"/>
      <c r="B32" s="105"/>
      <c r="C32" s="103"/>
    </row>
    <row r="33" spans="1:17">
      <c r="A33" s="84" t="s">
        <v>319</v>
      </c>
      <c r="B33" s="105"/>
      <c r="C33" s="103"/>
    </row>
    <row r="34" spans="1:17">
      <c r="A34" s="84"/>
      <c r="B34" s="105"/>
      <c r="C34" s="103"/>
    </row>
    <row r="35" spans="1:17">
      <c r="A35" s="86"/>
      <c r="B35" s="87"/>
      <c r="C35" s="1258" t="s">
        <v>316</v>
      </c>
      <c r="D35" s="1258"/>
      <c r="E35" s="1258"/>
      <c r="F35" s="1258"/>
      <c r="G35" s="1258"/>
      <c r="H35" s="1258"/>
      <c r="I35" s="1258"/>
      <c r="J35" s="1258"/>
    </row>
    <row r="36" spans="1:17" ht="28.5">
      <c r="A36" s="88"/>
      <c r="B36" s="89"/>
      <c r="C36" s="98" t="s">
        <v>245</v>
      </c>
      <c r="D36" s="98" t="s">
        <v>269</v>
      </c>
      <c r="E36" s="98" t="s">
        <v>268</v>
      </c>
      <c r="F36" s="98" t="s">
        <v>267</v>
      </c>
      <c r="G36" s="98" t="s">
        <v>266</v>
      </c>
      <c r="H36" s="98" t="s">
        <v>265</v>
      </c>
      <c r="I36" s="98" t="s">
        <v>264</v>
      </c>
      <c r="J36" s="98" t="s">
        <v>263</v>
      </c>
    </row>
    <row r="37" spans="1:17">
      <c r="A37" s="90"/>
      <c r="B37" s="91"/>
      <c r="C37" s="92" t="s">
        <v>6</v>
      </c>
      <c r="D37" s="92" t="s">
        <v>7</v>
      </c>
      <c r="E37" s="92" t="s">
        <v>8</v>
      </c>
      <c r="F37" s="92" t="s">
        <v>9</v>
      </c>
      <c r="G37" s="92" t="s">
        <v>10</v>
      </c>
      <c r="H37" s="92" t="s">
        <v>11</v>
      </c>
      <c r="I37" s="92" t="s">
        <v>12</v>
      </c>
      <c r="J37" s="92" t="s">
        <v>13</v>
      </c>
    </row>
    <row r="38" spans="1:17">
      <c r="A38" s="92" t="s">
        <v>6</v>
      </c>
      <c r="B38" s="4" t="s">
        <v>317</v>
      </c>
      <c r="C38" s="931"/>
      <c r="D38" s="931"/>
      <c r="E38" s="931"/>
      <c r="F38" s="931"/>
      <c r="G38" s="931"/>
      <c r="H38" s="931"/>
      <c r="I38" s="935"/>
      <c r="J38" s="935"/>
    </row>
    <row r="39" spans="1:17">
      <c r="A39" s="92" t="s">
        <v>7</v>
      </c>
      <c r="B39" s="4" t="s">
        <v>318</v>
      </c>
      <c r="C39" s="931"/>
      <c r="D39" s="931"/>
      <c r="E39" s="935"/>
      <c r="F39" s="931"/>
      <c r="G39" s="931"/>
      <c r="H39" s="935"/>
      <c r="I39" s="935"/>
      <c r="J39" s="935"/>
    </row>
    <row r="40" spans="1:17">
      <c r="A40" s="102"/>
      <c r="B40" s="103"/>
    </row>
    <row r="41" spans="1:17">
      <c r="A41" s="106"/>
    </row>
    <row r="42" spans="1:17">
      <c r="A42" s="84" t="s">
        <v>323</v>
      </c>
      <c r="B42" s="84"/>
      <c r="C42" s="84"/>
    </row>
    <row r="43" spans="1:17">
      <c r="A43" s="84"/>
      <c r="B43" s="84"/>
      <c r="C43" s="84"/>
    </row>
    <row r="44" spans="1:17">
      <c r="A44" s="86"/>
      <c r="B44" s="87"/>
      <c r="C44" s="1260" t="s">
        <v>124</v>
      </c>
      <c r="D44" s="1260"/>
      <c r="E44" s="1260"/>
      <c r="L44" s="1259"/>
      <c r="M44" s="1259"/>
      <c r="N44" s="1259"/>
      <c r="O44" s="1259"/>
      <c r="P44" s="1259"/>
      <c r="Q44" s="1259"/>
    </row>
    <row r="45" spans="1:17">
      <c r="A45" s="88"/>
      <c r="B45" s="89"/>
      <c r="C45" s="74" t="s">
        <v>243</v>
      </c>
      <c r="D45" s="73" t="s">
        <v>297</v>
      </c>
      <c r="E45" s="73" t="s">
        <v>244</v>
      </c>
      <c r="L45" s="42"/>
      <c r="M45" s="42"/>
      <c r="N45" s="42"/>
      <c r="O45" s="42"/>
      <c r="P45" s="42"/>
      <c r="Q45" s="42"/>
    </row>
    <row r="46" spans="1:17">
      <c r="A46" s="90"/>
      <c r="B46" s="91"/>
      <c r="C46" s="92" t="s">
        <v>6</v>
      </c>
      <c r="D46" s="92" t="s">
        <v>7</v>
      </c>
      <c r="E46" s="92" t="s">
        <v>8</v>
      </c>
      <c r="L46" s="107"/>
      <c r="M46" s="107"/>
      <c r="N46" s="107"/>
      <c r="O46" s="107"/>
      <c r="P46" s="107"/>
      <c r="Q46" s="107"/>
    </row>
    <row r="47" spans="1:17">
      <c r="A47" s="92" t="s">
        <v>6</v>
      </c>
      <c r="B47" s="715" t="s">
        <v>381</v>
      </c>
      <c r="C47" s="936" t="e">
        <f>AVERAGE(C59:H59)</f>
        <v>#DIV/0!</v>
      </c>
      <c r="D47" s="936" t="e">
        <f>AVERAGE(D59:I59)</f>
        <v>#DIV/0!</v>
      </c>
      <c r="E47" s="936" t="e">
        <f>AVERAGE(E59:J59)</f>
        <v>#DIV/0!</v>
      </c>
      <c r="L47" s="22"/>
      <c r="M47" s="22"/>
      <c r="N47" s="22"/>
      <c r="O47" s="22"/>
      <c r="P47" s="22"/>
      <c r="Q47" s="22"/>
    </row>
    <row r="48" spans="1:17">
      <c r="A48" s="92" t="s">
        <v>7</v>
      </c>
      <c r="B48" s="50" t="s">
        <v>363</v>
      </c>
      <c r="C48" s="931"/>
      <c r="D48" s="931"/>
      <c r="E48" s="931"/>
      <c r="L48" s="22"/>
      <c r="M48" s="22"/>
      <c r="N48" s="22"/>
      <c r="O48" s="22"/>
      <c r="P48" s="22"/>
      <c r="Q48" s="22"/>
    </row>
    <row r="49" spans="1:17">
      <c r="A49" s="92" t="s">
        <v>8</v>
      </c>
      <c r="B49" s="50" t="s">
        <v>364</v>
      </c>
      <c r="C49" s="931"/>
      <c r="D49" s="931"/>
      <c r="E49" s="931"/>
      <c r="L49" s="22"/>
      <c r="M49" s="22"/>
      <c r="N49" s="22"/>
      <c r="O49" s="22"/>
      <c r="P49" s="22"/>
      <c r="Q49" s="22"/>
    </row>
    <row r="50" spans="1:17" s="85" customFormat="1" ht="28.5">
      <c r="A50" s="92" t="s">
        <v>9</v>
      </c>
      <c r="B50" s="28" t="s">
        <v>321</v>
      </c>
      <c r="C50" s="931"/>
      <c r="D50" s="931"/>
      <c r="E50" s="931"/>
      <c r="L50" s="22"/>
      <c r="M50" s="22"/>
      <c r="N50" s="22"/>
      <c r="O50" s="22"/>
      <c r="P50" s="22"/>
      <c r="Q50" s="22"/>
    </row>
    <row r="51" spans="1:17" s="85" customFormat="1" ht="28.5">
      <c r="A51" s="92" t="s">
        <v>10</v>
      </c>
      <c r="B51" s="28" t="s">
        <v>320</v>
      </c>
      <c r="C51" s="931"/>
      <c r="D51" s="931"/>
      <c r="E51" s="931"/>
      <c r="L51" s="22"/>
      <c r="M51" s="22"/>
      <c r="N51" s="22"/>
      <c r="O51" s="22"/>
      <c r="P51" s="22"/>
      <c r="Q51" s="22"/>
    </row>
    <row r="52" spans="1:17">
      <c r="A52" s="108"/>
      <c r="L52" s="22"/>
      <c r="M52" s="22"/>
      <c r="N52" s="22"/>
      <c r="O52" s="22"/>
      <c r="P52" s="22"/>
      <c r="Q52" s="22"/>
    </row>
    <row r="53" spans="1:17">
      <c r="A53" s="108"/>
      <c r="L53" s="22"/>
      <c r="M53" s="22"/>
      <c r="N53" s="22"/>
      <c r="O53" s="22"/>
      <c r="P53" s="22"/>
      <c r="Q53" s="22"/>
    </row>
    <row r="54" spans="1:17">
      <c r="A54" s="84" t="s">
        <v>322</v>
      </c>
      <c r="B54" s="103"/>
    </row>
    <row r="55" spans="1:17">
      <c r="A55" s="84"/>
      <c r="B55" s="103"/>
    </row>
    <row r="56" spans="1:17">
      <c r="A56" s="86"/>
      <c r="B56" s="87"/>
      <c r="C56" s="1258" t="s">
        <v>232</v>
      </c>
      <c r="D56" s="1258"/>
      <c r="E56" s="1258"/>
      <c r="F56" s="1258"/>
      <c r="G56" s="1258"/>
      <c r="H56" s="1258"/>
      <c r="I56" s="1258"/>
      <c r="J56" s="1258"/>
    </row>
    <row r="57" spans="1:17" ht="28.5">
      <c r="A57" s="88"/>
      <c r="B57" s="89"/>
      <c r="C57" s="98" t="s">
        <v>245</v>
      </c>
      <c r="D57" s="98" t="s">
        <v>269</v>
      </c>
      <c r="E57" s="98" t="s">
        <v>268</v>
      </c>
      <c r="F57" s="98" t="s">
        <v>267</v>
      </c>
      <c r="G57" s="98" t="s">
        <v>266</v>
      </c>
      <c r="H57" s="98" t="s">
        <v>265</v>
      </c>
      <c r="I57" s="98" t="s">
        <v>264</v>
      </c>
      <c r="J57" s="98" t="s">
        <v>263</v>
      </c>
    </row>
    <row r="58" spans="1:17">
      <c r="A58" s="90"/>
      <c r="B58" s="91"/>
      <c r="C58" s="92" t="s">
        <v>6</v>
      </c>
      <c r="D58" s="92" t="s">
        <v>7</v>
      </c>
      <c r="E58" s="92" t="s">
        <v>8</v>
      </c>
      <c r="F58" s="92" t="s">
        <v>9</v>
      </c>
      <c r="G58" s="92" t="s">
        <v>10</v>
      </c>
      <c r="H58" s="92" t="s">
        <v>11</v>
      </c>
      <c r="I58" s="92" t="s">
        <v>12</v>
      </c>
      <c r="J58" s="92" t="s">
        <v>13</v>
      </c>
    </row>
    <row r="59" spans="1:17">
      <c r="A59" s="92" t="s">
        <v>6</v>
      </c>
      <c r="B59" s="716" t="s">
        <v>193</v>
      </c>
      <c r="C59" s="937"/>
      <c r="D59" s="937"/>
      <c r="E59" s="937"/>
      <c r="F59" s="937"/>
      <c r="G59" s="937"/>
      <c r="H59" s="937"/>
      <c r="I59" s="938"/>
      <c r="J59" s="938"/>
    </row>
    <row r="60" spans="1:17">
      <c r="A60" s="92" t="s">
        <v>7</v>
      </c>
      <c r="B60" s="28" t="s">
        <v>363</v>
      </c>
      <c r="C60" s="931"/>
      <c r="D60" s="931"/>
      <c r="E60" s="935"/>
      <c r="F60" s="931"/>
      <c r="G60" s="931"/>
      <c r="H60" s="935"/>
      <c r="I60" s="935"/>
      <c r="J60" s="935"/>
    </row>
    <row r="61" spans="1:17">
      <c r="A61" s="11" t="s">
        <v>8</v>
      </c>
      <c r="B61" s="28" t="s">
        <v>364</v>
      </c>
      <c r="C61" s="931"/>
      <c r="D61" s="931"/>
      <c r="E61" s="935"/>
      <c r="F61" s="931"/>
      <c r="G61" s="931"/>
      <c r="H61" s="935"/>
      <c r="I61" s="935"/>
      <c r="J61" s="935"/>
    </row>
    <row r="62" spans="1:17" ht="28.5">
      <c r="A62" s="92" t="s">
        <v>9</v>
      </c>
      <c r="B62" s="28" t="s">
        <v>321</v>
      </c>
      <c r="C62" s="931"/>
      <c r="D62" s="931"/>
      <c r="E62" s="931"/>
      <c r="F62" s="935"/>
      <c r="G62" s="935"/>
      <c r="H62" s="935"/>
      <c r="I62" s="935"/>
      <c r="J62" s="935"/>
    </row>
    <row r="63" spans="1:17" ht="28.5">
      <c r="A63" s="92" t="s">
        <v>10</v>
      </c>
      <c r="B63" s="28" t="s">
        <v>320</v>
      </c>
      <c r="C63" s="931"/>
      <c r="D63" s="931"/>
      <c r="E63" s="931"/>
      <c r="F63" s="935"/>
      <c r="G63" s="935"/>
      <c r="H63" s="935"/>
      <c r="I63" s="935"/>
      <c r="J63" s="935"/>
    </row>
    <row r="64" spans="1:17">
      <c r="A64" s="102"/>
      <c r="B64" s="103"/>
    </row>
    <row r="65" spans="1:18">
      <c r="A65" s="108"/>
    </row>
    <row r="66" spans="1:18">
      <c r="A66" s="84" t="s">
        <v>326</v>
      </c>
      <c r="B66" s="84"/>
      <c r="C66" s="84"/>
    </row>
    <row r="67" spans="1:18">
      <c r="A67" s="84"/>
      <c r="B67" s="84"/>
      <c r="C67" s="84"/>
    </row>
    <row r="68" spans="1:18">
      <c r="A68" s="86"/>
      <c r="B68" s="87"/>
      <c r="C68" s="1260" t="s">
        <v>124</v>
      </c>
      <c r="D68" s="1260"/>
      <c r="E68" s="1260"/>
      <c r="F68" s="1259"/>
      <c r="G68" s="1259"/>
      <c r="H68" s="1259"/>
      <c r="I68" s="1259"/>
      <c r="J68" s="1259"/>
      <c r="K68" s="1259"/>
      <c r="L68" s="1259"/>
      <c r="M68" s="1259"/>
      <c r="N68" s="1259"/>
      <c r="O68" s="1259"/>
      <c r="P68" s="1259"/>
      <c r="Q68" s="1259"/>
      <c r="R68" s="22"/>
    </row>
    <row r="69" spans="1:18">
      <c r="A69" s="88"/>
      <c r="B69" s="89"/>
      <c r="C69" s="74" t="s">
        <v>243</v>
      </c>
      <c r="D69" s="73" t="s">
        <v>297</v>
      </c>
      <c r="E69" s="73" t="s">
        <v>244</v>
      </c>
      <c r="F69" s="42"/>
      <c r="G69" s="42"/>
      <c r="H69" s="42"/>
      <c r="I69" s="42"/>
      <c r="J69" s="42"/>
      <c r="K69" s="42"/>
      <c r="L69" s="42"/>
      <c r="M69" s="42"/>
      <c r="N69" s="42"/>
      <c r="O69" s="42"/>
      <c r="P69" s="42"/>
      <c r="Q69" s="42"/>
      <c r="R69" s="22"/>
    </row>
    <row r="70" spans="1:18">
      <c r="A70" s="90"/>
      <c r="B70" s="91"/>
      <c r="C70" s="92" t="s">
        <v>6</v>
      </c>
      <c r="D70" s="92" t="s">
        <v>7</v>
      </c>
      <c r="E70" s="92" t="s">
        <v>8</v>
      </c>
      <c r="F70" s="1259"/>
      <c r="G70" s="1259"/>
      <c r="H70" s="1259"/>
      <c r="I70" s="1259"/>
      <c r="J70" s="1259"/>
      <c r="K70" s="1259"/>
      <c r="L70" s="107"/>
      <c r="M70" s="107"/>
      <c r="N70" s="107"/>
      <c r="O70" s="107"/>
      <c r="P70" s="107"/>
      <c r="Q70" s="107"/>
      <c r="R70" s="22"/>
    </row>
    <row r="71" spans="1:18">
      <c r="A71" s="92" t="s">
        <v>6</v>
      </c>
      <c r="B71" s="718" t="s">
        <v>382</v>
      </c>
      <c r="C71" s="930" t="e">
        <f>AVERAGE(C83:E83)</f>
        <v>#DIV/0!</v>
      </c>
      <c r="D71" s="930" t="e">
        <f>AVERAGE(D83:F83)</f>
        <v>#DIV/0!</v>
      </c>
      <c r="E71" s="930" t="e">
        <f>AVERAGE(E83:G83)</f>
        <v>#DIV/0!</v>
      </c>
      <c r="F71" s="1259"/>
      <c r="G71" s="1259"/>
      <c r="H71" s="1259"/>
      <c r="I71" s="1259"/>
      <c r="J71" s="1259"/>
      <c r="K71" s="1259"/>
      <c r="L71" s="22"/>
      <c r="M71" s="22"/>
      <c r="N71" s="22"/>
      <c r="O71" s="22"/>
      <c r="P71" s="22"/>
      <c r="Q71" s="22"/>
      <c r="R71" s="22"/>
    </row>
    <row r="72" spans="1:18">
      <c r="A72" s="92" t="s">
        <v>7</v>
      </c>
      <c r="B72" s="109" t="s">
        <v>83</v>
      </c>
      <c r="C72" s="931"/>
      <c r="D72" s="931"/>
      <c r="E72" s="931"/>
      <c r="F72" s="1259"/>
      <c r="G72" s="1259"/>
      <c r="H72" s="1259"/>
      <c r="I72" s="1259"/>
      <c r="J72" s="1259"/>
      <c r="K72" s="1259"/>
      <c r="L72" s="22"/>
      <c r="M72" s="22"/>
      <c r="N72" s="22"/>
      <c r="O72" s="22"/>
      <c r="P72" s="22"/>
      <c r="Q72" s="22"/>
      <c r="R72" s="22"/>
    </row>
    <row r="73" spans="1:18">
      <c r="A73" s="92" t="s">
        <v>8</v>
      </c>
      <c r="B73" s="109" t="s">
        <v>84</v>
      </c>
      <c r="C73" s="931"/>
      <c r="D73" s="931"/>
      <c r="E73" s="931"/>
      <c r="F73" s="1259"/>
      <c r="G73" s="1259"/>
      <c r="H73" s="1259"/>
      <c r="I73" s="1259"/>
      <c r="J73" s="1259"/>
      <c r="K73" s="1259"/>
      <c r="L73" s="22"/>
      <c r="M73" s="22"/>
      <c r="N73" s="22"/>
      <c r="O73" s="22"/>
      <c r="P73" s="22"/>
      <c r="Q73" s="22"/>
      <c r="R73" s="22"/>
    </row>
    <row r="74" spans="1:18">
      <c r="A74" s="92" t="s">
        <v>9</v>
      </c>
      <c r="B74" s="718" t="s">
        <v>383</v>
      </c>
      <c r="C74" s="930" t="e">
        <f>AVERAGE(C86:E86)</f>
        <v>#DIV/0!</v>
      </c>
      <c r="D74" s="930" t="e">
        <f>AVERAGE(D86:F86)</f>
        <v>#DIV/0!</v>
      </c>
      <c r="E74" s="930" t="e">
        <f>AVERAGE(E86:G86)</f>
        <v>#DIV/0!</v>
      </c>
      <c r="F74" s="1259"/>
      <c r="G74" s="1259"/>
      <c r="H74" s="1259"/>
      <c r="I74" s="1259"/>
      <c r="J74" s="1259"/>
      <c r="K74" s="1259"/>
      <c r="L74" s="22"/>
      <c r="M74" s="22"/>
      <c r="N74" s="22"/>
      <c r="O74" s="22"/>
      <c r="P74" s="22"/>
      <c r="Q74" s="22"/>
      <c r="R74" s="22"/>
    </row>
    <row r="75" spans="1:18">
      <c r="A75" s="92" t="s">
        <v>10</v>
      </c>
      <c r="B75" s="110" t="s">
        <v>83</v>
      </c>
      <c r="C75" s="931"/>
      <c r="D75" s="931"/>
      <c r="E75" s="931"/>
      <c r="F75" s="22"/>
      <c r="G75" s="22"/>
      <c r="H75" s="22"/>
      <c r="I75" s="22"/>
      <c r="J75" s="22"/>
      <c r="K75" s="22"/>
      <c r="L75" s="22"/>
      <c r="M75" s="22"/>
      <c r="N75" s="22"/>
      <c r="O75" s="22"/>
      <c r="P75" s="22"/>
      <c r="Q75" s="22"/>
      <c r="R75" s="22"/>
    </row>
    <row r="76" spans="1:18">
      <c r="A76" s="92" t="s">
        <v>11</v>
      </c>
      <c r="B76" s="110" t="s">
        <v>84</v>
      </c>
      <c r="C76" s="931"/>
      <c r="D76" s="931"/>
      <c r="E76" s="931"/>
      <c r="F76" s="22"/>
      <c r="G76" s="22"/>
      <c r="H76" s="22"/>
      <c r="I76" s="22"/>
      <c r="J76" s="22"/>
      <c r="K76" s="22"/>
      <c r="L76" s="22"/>
      <c r="M76" s="22"/>
      <c r="N76" s="22"/>
      <c r="O76" s="22"/>
      <c r="P76" s="22"/>
      <c r="Q76" s="22"/>
      <c r="R76" s="22"/>
    </row>
    <row r="77" spans="1:18">
      <c r="F77" s="22"/>
      <c r="G77" s="22"/>
      <c r="H77" s="22"/>
      <c r="I77" s="22"/>
      <c r="J77" s="22"/>
      <c r="K77" s="22"/>
      <c r="L77" s="22"/>
      <c r="M77" s="22"/>
      <c r="N77" s="22"/>
      <c r="O77" s="22"/>
      <c r="P77" s="22"/>
      <c r="Q77" s="22"/>
      <c r="R77" s="22"/>
    </row>
    <row r="78" spans="1:18">
      <c r="A78" s="84" t="s">
        <v>312</v>
      </c>
      <c r="F78" s="22"/>
      <c r="G78" s="22"/>
      <c r="H78" s="22"/>
      <c r="I78" s="22"/>
      <c r="J78" s="22"/>
      <c r="K78" s="22"/>
      <c r="L78" s="22"/>
      <c r="M78" s="22"/>
      <c r="N78" s="22"/>
      <c r="O78" s="22"/>
      <c r="P78" s="22"/>
      <c r="Q78" s="22"/>
      <c r="R78" s="22"/>
    </row>
    <row r="79" spans="1:18">
      <c r="F79" s="22"/>
      <c r="G79" s="22"/>
      <c r="H79" s="22"/>
      <c r="I79" s="22"/>
      <c r="J79" s="22"/>
      <c r="K79" s="22"/>
      <c r="L79" s="22"/>
      <c r="M79" s="22"/>
      <c r="N79" s="22"/>
      <c r="O79" s="22"/>
      <c r="P79" s="22"/>
      <c r="Q79" s="22"/>
      <c r="R79" s="22"/>
    </row>
    <row r="80" spans="1:18">
      <c r="A80" s="86"/>
      <c r="B80" s="87"/>
      <c r="C80" s="1258" t="s">
        <v>315</v>
      </c>
      <c r="D80" s="1258"/>
      <c r="E80" s="1258"/>
      <c r="F80" s="1258"/>
      <c r="G80" s="1258"/>
      <c r="H80" s="22"/>
      <c r="I80" s="22"/>
      <c r="J80" s="22"/>
      <c r="K80" s="22"/>
      <c r="L80" s="22"/>
      <c r="M80" s="22"/>
      <c r="N80" s="22"/>
      <c r="O80" s="22"/>
      <c r="P80" s="22"/>
      <c r="Q80" s="22"/>
      <c r="R80" s="22"/>
    </row>
    <row r="81" spans="1:18">
      <c r="A81" s="88"/>
      <c r="B81" s="89"/>
      <c r="C81" s="98" t="s">
        <v>245</v>
      </c>
      <c r="D81" s="98" t="s">
        <v>269</v>
      </c>
      <c r="E81" s="98" t="s">
        <v>268</v>
      </c>
      <c r="F81" s="98" t="s">
        <v>267</v>
      </c>
      <c r="G81" s="98" t="s">
        <v>266</v>
      </c>
      <c r="H81" s="22"/>
      <c r="I81" s="22"/>
      <c r="J81" s="22"/>
      <c r="K81" s="22"/>
      <c r="L81" s="22"/>
      <c r="M81" s="22"/>
      <c r="N81" s="22"/>
      <c r="O81" s="22"/>
      <c r="P81" s="22"/>
      <c r="Q81" s="22"/>
      <c r="R81" s="22"/>
    </row>
    <row r="82" spans="1:18">
      <c r="A82" s="90"/>
      <c r="B82" s="91"/>
      <c r="C82" s="92" t="s">
        <v>6</v>
      </c>
      <c r="D82" s="92" t="s">
        <v>7</v>
      </c>
      <c r="E82" s="92" t="s">
        <v>8</v>
      </c>
      <c r="F82" s="99" t="s">
        <v>9</v>
      </c>
      <c r="G82" s="99" t="s">
        <v>10</v>
      </c>
      <c r="H82" s="22"/>
      <c r="I82" s="22"/>
      <c r="J82" s="22"/>
      <c r="K82" s="22"/>
      <c r="L82" s="22"/>
      <c r="M82" s="22"/>
      <c r="N82" s="22"/>
      <c r="O82" s="22"/>
      <c r="P82" s="22"/>
      <c r="Q82" s="22"/>
      <c r="R82" s="22"/>
    </row>
    <row r="83" spans="1:18">
      <c r="A83" s="92" t="s">
        <v>6</v>
      </c>
      <c r="B83" s="111" t="s">
        <v>313</v>
      </c>
      <c r="C83" s="931"/>
      <c r="D83" s="931"/>
      <c r="E83" s="931"/>
      <c r="F83" s="931"/>
      <c r="G83" s="931"/>
      <c r="H83" s="22"/>
      <c r="I83" s="22"/>
      <c r="J83" s="22"/>
      <c r="K83" s="22"/>
      <c r="L83" s="22"/>
      <c r="M83" s="22"/>
      <c r="N83" s="22"/>
      <c r="O83" s="22"/>
      <c r="P83" s="22"/>
      <c r="Q83" s="22"/>
      <c r="R83" s="22"/>
    </row>
    <row r="84" spans="1:18">
      <c r="A84" s="92" t="s">
        <v>7</v>
      </c>
      <c r="B84" s="112" t="s">
        <v>83</v>
      </c>
      <c r="C84" s="931"/>
      <c r="D84" s="931"/>
      <c r="E84" s="931"/>
      <c r="F84" s="931"/>
      <c r="G84" s="931"/>
      <c r="H84" s="22"/>
      <c r="I84" s="22"/>
      <c r="J84" s="22"/>
      <c r="K84" s="22"/>
      <c r="L84" s="22"/>
      <c r="M84" s="22"/>
      <c r="N84" s="22"/>
      <c r="O84" s="22"/>
      <c r="P84" s="22"/>
      <c r="Q84" s="22"/>
      <c r="R84" s="22"/>
    </row>
    <row r="85" spans="1:18">
      <c r="A85" s="92" t="s">
        <v>8</v>
      </c>
      <c r="B85" s="112" t="s">
        <v>84</v>
      </c>
      <c r="C85" s="931"/>
      <c r="D85" s="931"/>
      <c r="E85" s="931"/>
      <c r="F85" s="931"/>
      <c r="G85" s="931"/>
      <c r="H85" s="22"/>
      <c r="I85" s="22"/>
      <c r="J85" s="22"/>
      <c r="K85" s="22"/>
      <c r="L85" s="22"/>
      <c r="M85" s="22"/>
      <c r="N85" s="22"/>
      <c r="O85" s="22"/>
      <c r="P85" s="22"/>
      <c r="Q85" s="22"/>
      <c r="R85" s="22"/>
    </row>
    <row r="86" spans="1:18">
      <c r="A86" s="92" t="s">
        <v>9</v>
      </c>
      <c r="B86" s="111" t="s">
        <v>314</v>
      </c>
      <c r="C86" s="931"/>
      <c r="D86" s="931"/>
      <c r="E86" s="931"/>
      <c r="F86" s="931"/>
      <c r="G86" s="931"/>
      <c r="H86" s="22"/>
      <c r="I86" s="22"/>
      <c r="J86" s="22"/>
      <c r="K86" s="22"/>
      <c r="L86" s="22"/>
      <c r="M86" s="22"/>
      <c r="N86" s="22"/>
      <c r="O86" s="22"/>
      <c r="P86" s="22"/>
      <c r="Q86" s="22"/>
      <c r="R86" s="22"/>
    </row>
    <row r="87" spans="1:18">
      <c r="A87" s="92" t="s">
        <v>10</v>
      </c>
      <c r="B87" s="112" t="s">
        <v>83</v>
      </c>
      <c r="C87" s="931"/>
      <c r="D87" s="931"/>
      <c r="E87" s="931"/>
      <c r="F87" s="931"/>
      <c r="G87" s="931"/>
      <c r="H87" s="22"/>
      <c r="I87" s="22"/>
      <c r="J87" s="22"/>
      <c r="K87" s="22"/>
      <c r="L87" s="22"/>
      <c r="M87" s="22"/>
      <c r="N87" s="22"/>
      <c r="O87" s="22"/>
      <c r="P87" s="22"/>
      <c r="Q87" s="22"/>
      <c r="R87" s="22"/>
    </row>
    <row r="88" spans="1:18">
      <c r="A88" s="92" t="s">
        <v>11</v>
      </c>
      <c r="B88" s="112" t="s">
        <v>84</v>
      </c>
      <c r="C88" s="931"/>
      <c r="D88" s="931"/>
      <c r="E88" s="931"/>
      <c r="F88" s="931"/>
      <c r="G88" s="931"/>
      <c r="H88" s="22"/>
      <c r="I88" s="22"/>
      <c r="J88" s="22"/>
      <c r="K88" s="22"/>
      <c r="L88" s="22"/>
      <c r="M88" s="22"/>
      <c r="N88" s="22"/>
      <c r="O88" s="22"/>
      <c r="P88" s="22"/>
      <c r="Q88" s="22"/>
      <c r="R88" s="22"/>
    </row>
    <row r="89" spans="1:18">
      <c r="F89" s="22"/>
      <c r="G89" s="22"/>
      <c r="H89" s="22"/>
      <c r="I89" s="22"/>
      <c r="J89" s="22"/>
      <c r="K89" s="22"/>
      <c r="L89" s="22"/>
      <c r="M89" s="22"/>
      <c r="N89" s="22"/>
      <c r="O89" s="22"/>
      <c r="P89" s="22"/>
      <c r="Q89" s="22"/>
      <c r="R89" s="22"/>
    </row>
    <row r="90" spans="1:18">
      <c r="M90"/>
    </row>
    <row r="91" spans="1:18">
      <c r="A91" s="84" t="s">
        <v>213</v>
      </c>
      <c r="B91" s="84"/>
      <c r="C91" s="84"/>
      <c r="M91"/>
    </row>
    <row r="92" spans="1:18">
      <c r="A92" s="84"/>
      <c r="B92" s="84"/>
      <c r="C92" s="84"/>
      <c r="M92"/>
    </row>
    <row r="93" spans="1:18" ht="40.5" customHeight="1">
      <c r="A93" s="113"/>
      <c r="B93" s="114"/>
      <c r="C93" s="115" t="s">
        <v>1064</v>
      </c>
      <c r="D93" s="188"/>
      <c r="E93" s="188"/>
      <c r="M93"/>
    </row>
    <row r="94" spans="1:18">
      <c r="A94" s="1265"/>
      <c r="B94" s="1266"/>
      <c r="C94" s="92" t="s">
        <v>6</v>
      </c>
      <c r="D94" s="188"/>
      <c r="E94" s="188"/>
      <c r="M94"/>
    </row>
    <row r="95" spans="1:18">
      <c r="A95" s="92" t="s">
        <v>6</v>
      </c>
      <c r="B95" s="116" t="s">
        <v>242</v>
      </c>
      <c r="C95" s="925">
        <f>C96+C101+C102</f>
        <v>0</v>
      </c>
      <c r="D95" s="188"/>
      <c r="E95" s="188"/>
      <c r="M95"/>
    </row>
    <row r="96" spans="1:18" ht="28.5" customHeight="1">
      <c r="A96" s="92" t="s">
        <v>7</v>
      </c>
      <c r="B96" s="117" t="s">
        <v>252</v>
      </c>
      <c r="C96" s="925">
        <f>C97+C98+C100</f>
        <v>0</v>
      </c>
      <c r="D96" s="188"/>
      <c r="E96" s="188"/>
      <c r="M96"/>
    </row>
    <row r="97" spans="1:13">
      <c r="A97" s="92" t="s">
        <v>8</v>
      </c>
      <c r="B97" s="118" t="s">
        <v>327</v>
      </c>
      <c r="C97" s="926">
        <f>'MKR SA EQU TOTAL'!L11</f>
        <v>0</v>
      </c>
      <c r="D97" s="188"/>
      <c r="E97" s="188"/>
      <c r="M97"/>
    </row>
    <row r="98" spans="1:13">
      <c r="A98" s="92" t="s">
        <v>9</v>
      </c>
      <c r="B98" s="118" t="s">
        <v>122</v>
      </c>
      <c r="C98" s="926">
        <f>'MKR SA TDI - TOTAL'!L10</f>
        <v>0</v>
      </c>
      <c r="D98" s="188"/>
      <c r="E98" s="188"/>
    </row>
    <row r="99" spans="1:13">
      <c r="A99" s="92" t="s">
        <v>10</v>
      </c>
      <c r="B99" s="119" t="s">
        <v>328</v>
      </c>
      <c r="C99" s="926">
        <f>'MKR SA TDI - TOTAL'!L47</f>
        <v>0</v>
      </c>
      <c r="D99" s="188"/>
      <c r="E99" s="188"/>
    </row>
    <row r="100" spans="1:13">
      <c r="A100" s="92" t="s">
        <v>343</v>
      </c>
      <c r="B100" s="26" t="s">
        <v>342</v>
      </c>
      <c r="C100" s="935"/>
      <c r="D100" s="188"/>
      <c r="E100" s="188"/>
      <c r="F100" s="81"/>
      <c r="G100" s="81"/>
      <c r="H100" s="81"/>
      <c r="I100" s="81"/>
      <c r="J100" s="81"/>
      <c r="K100" s="81"/>
      <c r="L100" s="81"/>
    </row>
    <row r="101" spans="1:13">
      <c r="A101" s="92" t="s">
        <v>11</v>
      </c>
      <c r="B101" s="117" t="s">
        <v>253</v>
      </c>
      <c r="C101" s="926">
        <f>'MKR SA FX'!O9</f>
        <v>0</v>
      </c>
      <c r="D101" s="188"/>
      <c r="E101" s="188"/>
    </row>
    <row r="102" spans="1:13">
      <c r="A102" s="92" t="s">
        <v>12</v>
      </c>
      <c r="B102" s="117" t="s">
        <v>254</v>
      </c>
      <c r="C102" s="926">
        <f>'MKR SA COM'!L9</f>
        <v>0</v>
      </c>
      <c r="D102" s="188"/>
      <c r="E102" s="188"/>
    </row>
    <row r="103" spans="1:13" s="6" customFormat="1">
      <c r="A103" s="720" t="s">
        <v>13</v>
      </c>
      <c r="B103" s="670" t="s">
        <v>241</v>
      </c>
      <c r="C103" s="719"/>
      <c r="D103" s="188"/>
      <c r="E103" s="188"/>
      <c r="F103" s="17"/>
      <c r="G103" s="17"/>
      <c r="H103" s="17"/>
      <c r="I103" s="17"/>
      <c r="J103" s="17"/>
      <c r="K103" s="17"/>
      <c r="L103" s="17"/>
    </row>
    <row r="104" spans="1:13" s="103" customFormat="1">
      <c r="A104" s="17"/>
      <c r="B104" s="17"/>
      <c r="D104" s="17"/>
      <c r="E104" s="17"/>
      <c r="F104" s="17"/>
      <c r="G104" s="17"/>
      <c r="H104" s="17"/>
      <c r="I104" s="17"/>
      <c r="J104" s="17"/>
      <c r="K104" s="17"/>
      <c r="L104" s="17"/>
    </row>
    <row r="105" spans="1:13" s="103" customFormat="1">
      <c r="A105" s="17"/>
      <c r="B105" s="17"/>
      <c r="D105" s="17"/>
      <c r="E105" s="17"/>
      <c r="F105" s="17"/>
      <c r="G105" s="17"/>
      <c r="H105" s="17"/>
      <c r="I105" s="17"/>
      <c r="J105" s="17"/>
      <c r="K105" s="17"/>
      <c r="L105" s="17"/>
    </row>
    <row r="106" spans="1:13">
      <c r="A106" s="120" t="s">
        <v>214</v>
      </c>
      <c r="C106" s="40"/>
      <c r="D106" s="121"/>
      <c r="E106" s="122"/>
    </row>
    <row r="107" spans="1:13">
      <c r="A107" s="103"/>
      <c r="B107" s="103"/>
      <c r="C107" s="102"/>
      <c r="D107" s="103"/>
    </row>
    <row r="108" spans="1:13" ht="39" customHeight="1">
      <c r="A108" s="103"/>
      <c r="B108" s="1261" t="s">
        <v>344</v>
      </c>
      <c r="C108" s="1261"/>
      <c r="D108" s="1261"/>
      <c r="E108" s="1263" t="s">
        <v>395</v>
      </c>
      <c r="F108" s="1263"/>
      <c r="G108" s="1263"/>
    </row>
    <row r="109" spans="1:13" ht="57">
      <c r="A109" s="103"/>
      <c r="B109" s="11" t="s">
        <v>87</v>
      </c>
      <c r="C109" s="11" t="s">
        <v>235</v>
      </c>
      <c r="D109" s="11" t="s">
        <v>270</v>
      </c>
      <c r="E109" s="184" t="s">
        <v>392</v>
      </c>
      <c r="F109" s="184" t="s">
        <v>393</v>
      </c>
      <c r="G109" s="184" t="s">
        <v>394</v>
      </c>
    </row>
    <row r="110" spans="1:13">
      <c r="A110" s="103"/>
      <c r="B110" s="739" t="s">
        <v>6</v>
      </c>
      <c r="C110" s="123" t="s">
        <v>7</v>
      </c>
      <c r="D110" s="123" t="s">
        <v>8</v>
      </c>
      <c r="E110" s="123" t="s">
        <v>9</v>
      </c>
      <c r="F110" s="123" t="s">
        <v>10</v>
      </c>
      <c r="G110" s="123" t="s">
        <v>11</v>
      </c>
    </row>
    <row r="111" spans="1:13">
      <c r="A111" s="103"/>
      <c r="B111" s="939"/>
      <c r="C111" s="939"/>
      <c r="D111" s="939"/>
      <c r="E111" s="935"/>
      <c r="F111" s="935"/>
      <c r="G111" s="935"/>
    </row>
    <row r="112" spans="1:13">
      <c r="A112" s="103"/>
      <c r="B112" s="939"/>
      <c r="C112" s="939"/>
      <c r="D112" s="939"/>
      <c r="E112" s="935"/>
      <c r="F112" s="935"/>
      <c r="G112" s="935"/>
    </row>
    <row r="113" spans="1:7">
      <c r="A113" s="103"/>
      <c r="B113" s="939"/>
      <c r="C113" s="939"/>
      <c r="D113" s="939"/>
      <c r="E113" s="935"/>
      <c r="F113" s="935"/>
      <c r="G113" s="935"/>
    </row>
    <row r="114" spans="1:7">
      <c r="A114" s="103"/>
      <c r="B114" s="939"/>
      <c r="C114" s="939"/>
      <c r="D114" s="939"/>
      <c r="E114" s="935"/>
      <c r="F114" s="935"/>
      <c r="G114" s="935"/>
    </row>
    <row r="115" spans="1:7">
      <c r="A115" s="103"/>
      <c r="B115" s="939"/>
      <c r="C115" s="939"/>
      <c r="D115" s="939"/>
      <c r="E115" s="935"/>
      <c r="F115" s="935"/>
      <c r="G115" s="935"/>
    </row>
    <row r="116" spans="1:7">
      <c r="A116" s="103"/>
      <c r="B116" s="939"/>
      <c r="C116" s="939"/>
      <c r="D116" s="939"/>
      <c r="E116" s="935"/>
      <c r="F116" s="935"/>
      <c r="G116" s="935"/>
    </row>
    <row r="117" spans="1:7">
      <c r="A117" s="103"/>
      <c r="B117" s="939"/>
      <c r="C117" s="939"/>
      <c r="D117" s="939"/>
      <c r="E117" s="935"/>
      <c r="F117" s="935"/>
      <c r="G117" s="935"/>
    </row>
    <row r="118" spans="1:7" s="103" customFormat="1">
      <c r="B118" s="939"/>
      <c r="C118" s="939"/>
      <c r="D118" s="939"/>
      <c r="E118" s="935"/>
      <c r="F118" s="935"/>
      <c r="G118" s="935"/>
    </row>
    <row r="119" spans="1:7" s="103" customFormat="1">
      <c r="B119" s="939"/>
      <c r="C119" s="939"/>
      <c r="D119" s="939"/>
      <c r="E119" s="935"/>
      <c r="F119" s="935"/>
      <c r="G119" s="935"/>
    </row>
    <row r="120" spans="1:7" s="103" customFormat="1">
      <c r="B120" s="939"/>
      <c r="C120" s="939"/>
      <c r="D120" s="939"/>
      <c r="E120" s="935"/>
      <c r="F120" s="935"/>
      <c r="G120" s="935"/>
    </row>
    <row r="121" spans="1:7" s="103" customFormat="1">
      <c r="B121" s="939"/>
      <c r="C121" s="939"/>
      <c r="D121" s="939"/>
      <c r="E121" s="935"/>
      <c r="F121" s="935"/>
      <c r="G121" s="935"/>
    </row>
    <row r="122" spans="1:7" s="103" customFormat="1">
      <c r="B122" s="939"/>
      <c r="C122" s="939"/>
      <c r="D122" s="939"/>
      <c r="E122" s="935"/>
      <c r="F122" s="935"/>
      <c r="G122" s="935"/>
    </row>
    <row r="123" spans="1:7" s="103" customFormat="1">
      <c r="B123" s="939"/>
      <c r="C123" s="939"/>
      <c r="D123" s="939"/>
      <c r="E123" s="935"/>
      <c r="F123" s="935"/>
      <c r="G123" s="935"/>
    </row>
    <row r="124" spans="1:7" s="103" customFormat="1">
      <c r="B124" s="939"/>
      <c r="C124" s="939"/>
      <c r="D124" s="939"/>
      <c r="E124" s="935"/>
      <c r="F124" s="935"/>
      <c r="G124" s="935"/>
    </row>
    <row r="125" spans="1:7" s="103" customFormat="1">
      <c r="B125" s="939"/>
      <c r="C125" s="939"/>
      <c r="D125" s="939"/>
      <c r="E125" s="935"/>
      <c r="F125" s="935"/>
      <c r="G125" s="935"/>
    </row>
    <row r="126" spans="1:7" s="103" customFormat="1">
      <c r="E126" s="740"/>
      <c r="F126" s="740"/>
      <c r="G126" s="740"/>
    </row>
    <row r="127" spans="1:7" s="103" customFormat="1"/>
    <row r="128" spans="1:7" s="103" customFormat="1"/>
    <row r="129" spans="1:7" s="103" customFormat="1">
      <c r="A129" s="84" t="s">
        <v>329</v>
      </c>
      <c r="B129" s="10"/>
    </row>
    <row r="130" spans="1:7" s="103" customFormat="1">
      <c r="A130" s="34"/>
      <c r="B130" s="10"/>
      <c r="C130" s="124"/>
      <c r="D130" s="124"/>
    </row>
    <row r="131" spans="1:7" s="103" customFormat="1" ht="57">
      <c r="A131" s="125"/>
      <c r="B131" s="126"/>
      <c r="C131" s="115" t="s">
        <v>125</v>
      </c>
      <c r="D131" s="115" t="s">
        <v>246</v>
      </c>
      <c r="E131" s="115" t="s">
        <v>306</v>
      </c>
      <c r="F131" s="115" t="s">
        <v>304</v>
      </c>
      <c r="G131" s="115" t="s">
        <v>305</v>
      </c>
    </row>
    <row r="132" spans="1:7" s="103" customFormat="1">
      <c r="A132" s="127"/>
      <c r="B132" s="89"/>
      <c r="C132" s="128" t="s">
        <v>6</v>
      </c>
      <c r="D132" s="128" t="s">
        <v>247</v>
      </c>
      <c r="E132" s="128" t="s">
        <v>307</v>
      </c>
      <c r="F132" s="128" t="s">
        <v>308</v>
      </c>
      <c r="G132" s="128" t="s">
        <v>309</v>
      </c>
    </row>
    <row r="133" spans="1:7" s="103" customFormat="1" ht="22.5" customHeight="1">
      <c r="A133" s="92"/>
      <c r="B133" s="1262" t="s">
        <v>255</v>
      </c>
      <c r="C133" s="1262"/>
      <c r="D133" s="1262"/>
      <c r="E133" s="1262"/>
      <c r="F133" s="1262"/>
      <c r="G133" s="1262"/>
    </row>
    <row r="134" spans="1:7" s="103" customFormat="1">
      <c r="A134" s="11" t="s">
        <v>6</v>
      </c>
      <c r="B134" s="129" t="s">
        <v>345</v>
      </c>
      <c r="C134" s="931"/>
      <c r="D134" s="931"/>
      <c r="E134" s="935"/>
      <c r="F134" s="935"/>
      <c r="G134" s="935"/>
    </row>
    <row r="135" spans="1:7" s="103" customFormat="1" ht="28.5">
      <c r="A135" s="11" t="s">
        <v>7</v>
      </c>
      <c r="B135" s="129" t="s">
        <v>346</v>
      </c>
      <c r="C135" s="947">
        <f>SUM(C136:C138)</f>
        <v>0</v>
      </c>
      <c r="D135" s="947">
        <f>SUM(D136:D138)</f>
        <v>0</v>
      </c>
      <c r="E135" s="130"/>
      <c r="F135" s="130"/>
      <c r="G135" s="130"/>
    </row>
    <row r="136" spans="1:7" s="103" customFormat="1">
      <c r="A136" s="11" t="s">
        <v>8</v>
      </c>
      <c r="B136" s="131" t="s">
        <v>248</v>
      </c>
      <c r="C136" s="931"/>
      <c r="D136" s="949">
        <f>IF(AND(Summary!B132="YES",Summary!B139="NO"),CCR!T12,0)</f>
        <v>0</v>
      </c>
      <c r="E136" s="130"/>
      <c r="F136" s="130"/>
      <c r="G136" s="130"/>
    </row>
    <row r="137" spans="1:7" s="103" customFormat="1">
      <c r="A137" s="11" t="s">
        <v>9</v>
      </c>
      <c r="B137" s="131" t="s">
        <v>249</v>
      </c>
      <c r="C137" s="931"/>
      <c r="D137" s="949">
        <f>IF(AND(Summary!B132="YES",Summary!B139="NO"),CCR!T11,0)</f>
        <v>0</v>
      </c>
      <c r="E137" s="130"/>
      <c r="F137" s="130"/>
      <c r="G137" s="130"/>
    </row>
    <row r="138" spans="1:7" s="103" customFormat="1">
      <c r="A138" s="11" t="s">
        <v>10</v>
      </c>
      <c r="B138" s="131" t="s">
        <v>250</v>
      </c>
      <c r="C138" s="931"/>
      <c r="D138" s="949">
        <f>IF(AND(Summary!B132="YES",Summary!B139="NO"),CCR!T10,0)</f>
        <v>0</v>
      </c>
      <c r="E138" s="130"/>
      <c r="F138" s="130"/>
      <c r="G138" s="130"/>
    </row>
    <row r="139" spans="1:7" s="103" customFormat="1" ht="106.5" customHeight="1">
      <c r="A139" s="11" t="s">
        <v>11</v>
      </c>
      <c r="B139" s="129" t="s">
        <v>347</v>
      </c>
      <c r="C139" s="948">
        <f>IF(AND(Summary!B132="YES",Summary!B139="YES"),CCR!W20*8%,0)</f>
        <v>0</v>
      </c>
      <c r="D139" s="949">
        <f>IF(AND(Summary!B132="YES",Summary!B139="YES"),CCR!T20,0)</f>
        <v>0</v>
      </c>
      <c r="E139" s="130"/>
      <c r="F139" s="130"/>
      <c r="G139" s="130"/>
    </row>
    <row r="140" spans="1:7" s="103" customFormat="1">
      <c r="A140" s="11" t="s">
        <v>12</v>
      </c>
      <c r="B140" s="132" t="s">
        <v>348</v>
      </c>
      <c r="C140" s="931"/>
      <c r="D140" s="931"/>
      <c r="E140" s="130"/>
      <c r="F140" s="130"/>
      <c r="G140" s="130"/>
    </row>
    <row r="141" spans="1:7" s="103" customFormat="1">
      <c r="A141" s="11" t="s">
        <v>13</v>
      </c>
      <c r="B141" s="129" t="s">
        <v>349</v>
      </c>
      <c r="C141" s="947">
        <f>IF(Summary!B145="YES",CVA!K7,0)</f>
        <v>0</v>
      </c>
      <c r="D141" s="947">
        <f>IF(Summary!B145="YES",CVA!D7,0)</f>
        <v>0</v>
      </c>
      <c r="E141" s="130"/>
      <c r="F141" s="130"/>
      <c r="G141" s="130"/>
    </row>
    <row r="142" spans="1:7" s="103" customFormat="1" ht="21.75" customHeight="1">
      <c r="A142" s="11"/>
      <c r="B142" s="1264" t="s">
        <v>256</v>
      </c>
      <c r="C142" s="1264"/>
      <c r="D142" s="1264"/>
      <c r="E142" s="1264"/>
      <c r="F142" s="1264"/>
      <c r="G142" s="1264"/>
    </row>
    <row r="143" spans="1:7" s="103" customFormat="1">
      <c r="A143" s="133" t="s">
        <v>14</v>
      </c>
      <c r="B143" s="134" t="s">
        <v>251</v>
      </c>
      <c r="C143" s="931"/>
      <c r="D143" s="931"/>
      <c r="E143" s="130"/>
      <c r="F143" s="130"/>
      <c r="G143" s="130"/>
    </row>
    <row r="144" spans="1:7" s="103" customFormat="1">
      <c r="A144" s="133" t="s">
        <v>15</v>
      </c>
      <c r="B144" s="134" t="s">
        <v>126</v>
      </c>
      <c r="C144" s="931"/>
      <c r="D144" s="931"/>
      <c r="E144" s="130"/>
      <c r="F144" s="130"/>
      <c r="G144" s="130"/>
    </row>
    <row r="145" spans="1:10" s="103" customFormat="1">
      <c r="A145" s="133" t="s">
        <v>16</v>
      </c>
      <c r="B145" s="134" t="s">
        <v>127</v>
      </c>
      <c r="C145" s="931"/>
      <c r="D145" s="931"/>
      <c r="E145" s="130"/>
      <c r="F145" s="130"/>
      <c r="G145" s="130"/>
    </row>
    <row r="146" spans="1:10" s="103" customFormat="1"/>
    <row r="148" spans="1:10">
      <c r="A148" s="84" t="s">
        <v>330</v>
      </c>
    </row>
    <row r="149" spans="1:10">
      <c r="A149" s="84"/>
    </row>
    <row r="150" spans="1:10">
      <c r="A150" s="86"/>
      <c r="B150" s="135"/>
      <c r="C150" s="1260" t="s">
        <v>124</v>
      </c>
      <c r="D150" s="1260"/>
      <c r="E150" s="1260"/>
    </row>
    <row r="151" spans="1:10">
      <c r="A151" s="127"/>
      <c r="B151" s="89"/>
      <c r="C151" s="74" t="s">
        <v>243</v>
      </c>
      <c r="D151" s="73" t="s">
        <v>297</v>
      </c>
      <c r="E151" s="73" t="s">
        <v>244</v>
      </c>
    </row>
    <row r="152" spans="1:10">
      <c r="A152" s="136"/>
      <c r="B152" s="137"/>
      <c r="C152" s="92" t="s">
        <v>6</v>
      </c>
      <c r="D152" s="92" t="s">
        <v>7</v>
      </c>
      <c r="E152" s="92" t="s">
        <v>8</v>
      </c>
    </row>
    <row r="153" spans="1:10">
      <c r="A153" s="92" t="s">
        <v>6</v>
      </c>
      <c r="B153" s="96" t="s">
        <v>384</v>
      </c>
      <c r="C153" s="947" t="e">
        <f t="shared" ref="C153:E154" si="3">AVERAGE(C162:H162)</f>
        <v>#DIV/0!</v>
      </c>
      <c r="D153" s="947" t="e">
        <f t="shared" si="3"/>
        <v>#DIV/0!</v>
      </c>
      <c r="E153" s="947" t="e">
        <f t="shared" si="3"/>
        <v>#DIV/0!</v>
      </c>
    </row>
    <row r="154" spans="1:10">
      <c r="A154" s="92" t="s">
        <v>7</v>
      </c>
      <c r="B154" s="96" t="s">
        <v>385</v>
      </c>
      <c r="C154" s="947" t="e">
        <f t="shared" si="3"/>
        <v>#DIV/0!</v>
      </c>
      <c r="D154" s="947" t="e">
        <f t="shared" si="3"/>
        <v>#DIV/0!</v>
      </c>
      <c r="E154" s="947" t="e">
        <f t="shared" si="3"/>
        <v>#DIV/0!</v>
      </c>
    </row>
    <row r="157" spans="1:10">
      <c r="A157" s="84" t="s">
        <v>331</v>
      </c>
    </row>
    <row r="158" spans="1:10">
      <c r="A158" s="84"/>
    </row>
    <row r="159" spans="1:10">
      <c r="A159" s="86"/>
      <c r="B159" s="135"/>
      <c r="C159" s="1258" t="s">
        <v>334</v>
      </c>
      <c r="D159" s="1258"/>
      <c r="E159" s="1258"/>
      <c r="F159" s="1258"/>
      <c r="G159" s="1258"/>
      <c r="H159" s="1258"/>
      <c r="I159" s="1258"/>
      <c r="J159" s="1258"/>
    </row>
    <row r="160" spans="1:10" ht="28.5">
      <c r="A160" s="127"/>
      <c r="B160" s="89"/>
      <c r="C160" s="98" t="s">
        <v>245</v>
      </c>
      <c r="D160" s="98" t="s">
        <v>269</v>
      </c>
      <c r="E160" s="98" t="s">
        <v>268</v>
      </c>
      <c r="F160" s="98" t="s">
        <v>267</v>
      </c>
      <c r="G160" s="98" t="s">
        <v>266</v>
      </c>
      <c r="H160" s="98" t="s">
        <v>265</v>
      </c>
      <c r="I160" s="98" t="s">
        <v>264</v>
      </c>
      <c r="J160" s="98" t="s">
        <v>263</v>
      </c>
    </row>
    <row r="161" spans="1:10">
      <c r="A161" s="136"/>
      <c r="B161" s="137"/>
      <c r="C161" s="92" t="s">
        <v>6</v>
      </c>
      <c r="D161" s="92" t="s">
        <v>7</v>
      </c>
      <c r="E161" s="92" t="s">
        <v>8</v>
      </c>
      <c r="F161" s="92" t="s">
        <v>9</v>
      </c>
      <c r="G161" s="92" t="s">
        <v>10</v>
      </c>
      <c r="H161" s="92" t="s">
        <v>11</v>
      </c>
      <c r="I161" s="92" t="s">
        <v>12</v>
      </c>
      <c r="J161" s="92" t="s">
        <v>13</v>
      </c>
    </row>
    <row r="162" spans="1:10">
      <c r="A162" s="92" t="s">
        <v>6</v>
      </c>
      <c r="B162" s="5" t="s">
        <v>332</v>
      </c>
      <c r="C162" s="931"/>
      <c r="D162" s="931"/>
      <c r="E162" s="931"/>
      <c r="F162" s="931"/>
      <c r="G162" s="931"/>
      <c r="H162" s="931"/>
      <c r="I162" s="935"/>
      <c r="J162" s="935"/>
    </row>
    <row r="163" spans="1:10">
      <c r="A163" s="92" t="s">
        <v>7</v>
      </c>
      <c r="B163" s="5" t="s">
        <v>333</v>
      </c>
      <c r="C163" s="931"/>
      <c r="D163" s="931"/>
      <c r="E163" s="931"/>
      <c r="F163" s="931"/>
      <c r="G163" s="931"/>
      <c r="H163" s="931"/>
      <c r="I163" s="935"/>
      <c r="J163" s="935"/>
    </row>
  </sheetData>
  <sheetProtection algorithmName="SHA-512" hashValue="dVKtZgIxZXjniH7FmcZG6JvQ7N5HhqfsLNVpb3sQGqxLmQtcMlfHF8qruUCbJeQtc1iy1VEDOKNEkRHjwyk12w==" saltValue="7xbQ13NgIreZ9pEz+UN0uQ==" spinCount="100000" sheet="1" objects="1" scenarios="1"/>
  <mergeCells count="24">
    <mergeCell ref="A1:B1"/>
    <mergeCell ref="C6:E6"/>
    <mergeCell ref="C27:E27"/>
    <mergeCell ref="C35:J35"/>
    <mergeCell ref="C44:E44"/>
    <mergeCell ref="C17:P17"/>
    <mergeCell ref="L44:Q44"/>
    <mergeCell ref="F74:K74"/>
    <mergeCell ref="C159:J159"/>
    <mergeCell ref="C68:E68"/>
    <mergeCell ref="F68:K68"/>
    <mergeCell ref="L68:Q68"/>
    <mergeCell ref="C80:G80"/>
    <mergeCell ref="C150:E150"/>
    <mergeCell ref="B108:D108"/>
    <mergeCell ref="B133:G133"/>
    <mergeCell ref="E108:G108"/>
    <mergeCell ref="B142:G142"/>
    <mergeCell ref="A94:B94"/>
    <mergeCell ref="C56:J56"/>
    <mergeCell ref="F70:K70"/>
    <mergeCell ref="F71:K71"/>
    <mergeCell ref="F72:K72"/>
    <mergeCell ref="F73:K73"/>
  </mergeCells>
  <conditionalFormatting sqref="C13:E13">
    <cfRule type="containsText" dxfId="1" priority="1" operator="containsText" text="true">
      <formula>NOT(ISERROR(SEARCH("true",C13)))</formula>
    </cfRule>
    <cfRule type="containsText" dxfId="0" priority="2" operator="containsText" text="false">
      <formula>NOT(ISERROR(SEARCH("false",C13)))</formula>
    </cfRule>
  </conditionalFormatting>
  <pageMargins left="0.7" right="0.7" top="0.75" bottom="0.75" header="0.3" footer="0.3"/>
  <pageSetup paperSize="9" orientation="portrait" horizontalDpi="1200" verticalDpi="1200" r:id="rId1"/>
  <ignoredErrors>
    <ignoredError sqref="A38:A39 B110:G110 C152:E15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59999389629810485"/>
  </sheetPr>
  <dimension ref="A1:AD25"/>
  <sheetViews>
    <sheetView showGridLines="0" topLeftCell="Q4" zoomScaleNormal="100" workbookViewId="0">
      <selection activeCell="V7" sqref="V7:V12"/>
    </sheetView>
  </sheetViews>
  <sheetFormatPr defaultColWidth="9" defaultRowHeight="15"/>
  <cols>
    <col min="1" max="1" width="1.375" style="139" customWidth="1"/>
    <col min="2" max="3" width="16.625" style="148" customWidth="1"/>
    <col min="4" max="5" width="16.625" style="139" customWidth="1"/>
    <col min="6" max="6" width="19.125" style="139" customWidth="1"/>
    <col min="7" max="9" width="16.625" style="139" customWidth="1"/>
    <col min="10" max="12" width="16.625" style="140" customWidth="1"/>
    <col min="13" max="14" width="16.625" style="141" customWidth="1"/>
    <col min="15" max="15" width="16.625" style="139" customWidth="1"/>
    <col min="16" max="16" width="17.625" style="139" customWidth="1"/>
    <col min="17" max="17" width="30.5" style="139" customWidth="1"/>
    <col min="18" max="18" width="12.75" style="139" customWidth="1"/>
    <col min="19" max="19" width="25" style="139" customWidth="1"/>
    <col min="20" max="20" width="12.5" style="139" customWidth="1"/>
    <col min="21" max="21" width="13.625" style="139" customWidth="1"/>
    <col min="22" max="22" width="24.375" style="139" customWidth="1"/>
    <col min="23" max="23" width="15.375" style="139" customWidth="1"/>
    <col min="24" max="24" width="23.125" style="139" bestFit="1" customWidth="1"/>
    <col min="25" max="25" width="23.125" style="139" customWidth="1"/>
    <col min="26" max="26" width="12" style="139" customWidth="1"/>
    <col min="27" max="27" width="15.25" style="139" customWidth="1"/>
    <col min="28" max="28" width="20.125" style="139" customWidth="1"/>
    <col min="29" max="29" width="14.125" style="139" customWidth="1"/>
    <col min="30" max="16384" width="9" style="139"/>
  </cols>
  <sheetData>
    <row r="1" spans="1:30">
      <c r="A1" s="138"/>
      <c r="B1" s="1267" t="s">
        <v>273</v>
      </c>
      <c r="C1" s="1267"/>
      <c r="D1" s="1267"/>
      <c r="E1" s="1267"/>
      <c r="F1" s="876"/>
    </row>
    <row r="2" spans="1:30" ht="24" customHeight="1">
      <c r="A2" s="138"/>
      <c r="B2" s="138"/>
      <c r="C2" s="138"/>
      <c r="D2" s="138"/>
      <c r="H2" s="142"/>
    </row>
    <row r="3" spans="1:30" ht="15" customHeight="1">
      <c r="A3" s="143"/>
      <c r="B3" s="1268" t="s">
        <v>94</v>
      </c>
      <c r="C3" s="1268"/>
      <c r="D3" s="1268"/>
      <c r="E3" s="1268"/>
      <c r="F3" s="1268"/>
      <c r="G3" s="1268"/>
      <c r="H3" s="1269" t="s">
        <v>1014</v>
      </c>
      <c r="I3" s="1270"/>
      <c r="J3" s="1270"/>
      <c r="K3" s="1270"/>
      <c r="L3" s="1270"/>
      <c r="M3" s="1270"/>
      <c r="N3" s="1270"/>
      <c r="O3" s="1270"/>
      <c r="P3" s="1270"/>
      <c r="Q3" s="1270"/>
      <c r="R3" s="1270"/>
      <c r="S3" s="1270"/>
      <c r="T3" s="1270"/>
      <c r="U3" s="1270"/>
      <c r="V3" s="1270"/>
      <c r="W3" s="1270"/>
      <c r="X3" s="1270"/>
      <c r="Y3" s="1270"/>
      <c r="Z3" s="1270"/>
      <c r="AA3" s="1270"/>
      <c r="AB3" s="1270"/>
      <c r="AC3" s="1271"/>
    </row>
    <row r="4" spans="1:30" ht="108" customHeight="1">
      <c r="A4" s="144"/>
      <c r="B4" s="32" t="s">
        <v>235</v>
      </c>
      <c r="C4" s="32" t="s">
        <v>270</v>
      </c>
      <c r="D4" s="32" t="s">
        <v>87</v>
      </c>
      <c r="E4" s="32" t="s">
        <v>86</v>
      </c>
      <c r="F4" s="145" t="s">
        <v>967</v>
      </c>
      <c r="G4" s="32" t="s">
        <v>93</v>
      </c>
      <c r="H4" s="145" t="s">
        <v>339</v>
      </c>
      <c r="I4" s="145" t="s">
        <v>340</v>
      </c>
      <c r="J4" s="145" t="s">
        <v>95</v>
      </c>
      <c r="K4" s="145" t="s">
        <v>341</v>
      </c>
      <c r="L4" s="145" t="s">
        <v>921</v>
      </c>
      <c r="M4" s="145" t="s">
        <v>96</v>
      </c>
      <c r="N4" s="145" t="s">
        <v>97</v>
      </c>
      <c r="O4" s="145" t="s">
        <v>947</v>
      </c>
      <c r="P4" s="145" t="s">
        <v>968</v>
      </c>
      <c r="Q4" s="145" t="s">
        <v>969</v>
      </c>
      <c r="R4" s="145" t="s">
        <v>970</v>
      </c>
      <c r="S4" s="1155" t="s">
        <v>1009</v>
      </c>
      <c r="T4" s="1155" t="s">
        <v>1010</v>
      </c>
      <c r="U4" s="1155" t="s">
        <v>968</v>
      </c>
      <c r="V4" s="1155" t="s">
        <v>969</v>
      </c>
      <c r="W4" s="1155" t="s">
        <v>970</v>
      </c>
      <c r="X4" s="1157" t="s">
        <v>1011</v>
      </c>
      <c r="Y4" s="1157" t="s">
        <v>1059</v>
      </c>
      <c r="Z4" s="1157" t="s">
        <v>1010</v>
      </c>
      <c r="AA4" s="1157" t="s">
        <v>968</v>
      </c>
      <c r="AB4" s="1157" t="s">
        <v>969</v>
      </c>
      <c r="AC4" s="1157" t="s">
        <v>970</v>
      </c>
    </row>
    <row r="5" spans="1:30" ht="15" customHeight="1">
      <c r="A5" s="144"/>
      <c r="B5" s="146" t="s">
        <v>6</v>
      </c>
      <c r="C5" s="146" t="s">
        <v>7</v>
      </c>
      <c r="D5" s="146" t="s">
        <v>8</v>
      </c>
      <c r="E5" s="146" t="s">
        <v>9</v>
      </c>
      <c r="F5" s="146"/>
      <c r="G5" s="146" t="s">
        <v>10</v>
      </c>
      <c r="H5" s="146" t="s">
        <v>11</v>
      </c>
      <c r="I5" s="146" t="s">
        <v>12</v>
      </c>
      <c r="J5" s="146" t="s">
        <v>13</v>
      </c>
      <c r="K5" s="146" t="s">
        <v>14</v>
      </c>
      <c r="L5" s="671"/>
      <c r="M5" s="146" t="s">
        <v>15</v>
      </c>
      <c r="N5" s="146" t="s">
        <v>16</v>
      </c>
      <c r="O5" s="671"/>
      <c r="P5" s="671"/>
      <c r="Q5" s="671"/>
      <c r="R5" s="671"/>
      <c r="S5" s="1156"/>
      <c r="T5" s="1156"/>
      <c r="U5" s="1156"/>
      <c r="V5" s="1156"/>
      <c r="W5" s="1156"/>
      <c r="X5" s="1158"/>
      <c r="Y5" s="1158"/>
      <c r="Z5" s="1158"/>
      <c r="AA5" s="1158"/>
      <c r="AB5" s="1158"/>
      <c r="AC5" s="1158"/>
      <c r="AD5" s="1150"/>
    </row>
    <row r="6" spans="1:30">
      <c r="A6" s="147"/>
      <c r="B6" s="943"/>
      <c r="C6" s="1130"/>
      <c r="D6" s="943"/>
      <c r="E6" s="1130"/>
      <c r="F6" s="943"/>
      <c r="G6" s="1130"/>
      <c r="H6" s="1151"/>
      <c r="I6" s="944" t="e">
        <f>H6/'IF1'!$C$5</f>
        <v>#DIV/0!</v>
      </c>
      <c r="J6" s="940"/>
      <c r="K6" s="945">
        <f>IFERROR(IF(H6-O6&gt;0,H6-O6,0),"")</f>
        <v>0</v>
      </c>
      <c r="L6" s="944" t="e">
        <f>K6/'IF1'!$C$5</f>
        <v>#DIV/0!</v>
      </c>
      <c r="M6" s="1149"/>
      <c r="N6" s="946">
        <f>IFERROR(J6/H6*K6,0)</f>
        <v>0</v>
      </c>
      <c r="O6" s="1178"/>
      <c r="P6" s="1176"/>
      <c r="Q6" s="1176"/>
      <c r="R6" s="1153"/>
      <c r="S6" s="1182" t="str">
        <f>IF(M6="Less than or equal to 10 days",'IF1'!$C$5*500%,"N/A")</f>
        <v>N/A</v>
      </c>
      <c r="T6" s="1182" t="str">
        <f>IF(S6="N/A","N/A",IF((H6-S6)&gt;0,H6-S6,0))</f>
        <v>N/A</v>
      </c>
      <c r="U6" s="1180"/>
      <c r="V6" s="1180"/>
      <c r="W6" s="1153"/>
      <c r="X6" s="1272" t="str">
        <f>IF(COUNTIF(M6:M15,"More than 10 days")&gt;=1,600%*'IF1'!C5,"N/A")</f>
        <v>N/A</v>
      </c>
      <c r="Y6" s="1272" t="str">
        <f>IF(X6="N/A","N/A",SUMIF(M6:M15,"More than 10 days",H6:H15))</f>
        <v>N/A</v>
      </c>
      <c r="Z6" s="1274" t="str">
        <f>IF(X6="N/A","N/A",IF((Y6-X6)&gt;0,Y6-X6,0))</f>
        <v>N/A</v>
      </c>
      <c r="AA6" s="1276"/>
      <c r="AB6" s="1276"/>
      <c r="AC6" s="1278"/>
    </row>
    <row r="7" spans="1:30">
      <c r="A7" s="147"/>
      <c r="B7" s="943"/>
      <c r="C7" s="1130"/>
      <c r="D7" s="943"/>
      <c r="E7" s="1130"/>
      <c r="F7" s="942"/>
      <c r="G7" s="1130"/>
      <c r="H7" s="941"/>
      <c r="I7" s="944" t="e">
        <f>H7/'IF1'!$C$5</f>
        <v>#DIV/0!</v>
      </c>
      <c r="J7" s="940"/>
      <c r="K7" s="945">
        <f>IFERROR(IF(H7-O7&gt;0,H7-O7,0),"")</f>
        <v>0</v>
      </c>
      <c r="L7" s="944" t="e">
        <f>K7/'IF1'!$C$5</f>
        <v>#DIV/0!</v>
      </c>
      <c r="M7" s="1131"/>
      <c r="N7" s="946">
        <f t="shared" ref="N7:N15" si="0">IFERROR(J7/H7*K7,0)</f>
        <v>0</v>
      </c>
      <c r="O7" s="1178"/>
      <c r="P7" s="1176"/>
      <c r="Q7" s="1176"/>
      <c r="R7" s="1153"/>
      <c r="S7" s="1182" t="str">
        <f>IF(M7="Less than or equal to 10 days",'IF1'!$C$5*500%,"N/A")</f>
        <v>N/A</v>
      </c>
      <c r="T7" s="1182" t="str">
        <f t="shared" ref="T7:T15" si="1">IF(S7="N/A","N/A",IF((H7-S7)&gt;0,H7-S7,0))</f>
        <v>N/A</v>
      </c>
      <c r="U7" s="1181"/>
      <c r="V7" s="1180"/>
      <c r="W7" s="1153"/>
      <c r="X7" s="1272"/>
      <c r="Y7" s="1272"/>
      <c r="Z7" s="1274"/>
      <c r="AA7" s="1276"/>
      <c r="AB7" s="1276"/>
      <c r="AC7" s="1278"/>
    </row>
    <row r="8" spans="1:30">
      <c r="A8" s="147"/>
      <c r="B8" s="942"/>
      <c r="C8" s="1130"/>
      <c r="D8" s="942"/>
      <c r="E8" s="1130"/>
      <c r="F8" s="942"/>
      <c r="G8" s="1130"/>
      <c r="H8" s="941"/>
      <c r="I8" s="944" t="e">
        <f>H8/'IF1'!$C$5</f>
        <v>#DIV/0!</v>
      </c>
      <c r="J8" s="940"/>
      <c r="K8" s="945">
        <f t="shared" ref="K8:K15" si="2">IFERROR(IF(H8-O8&gt;0,H8-O8,0),"")</f>
        <v>0</v>
      </c>
      <c r="L8" s="944" t="e">
        <f>K8/'IF1'!$C$5</f>
        <v>#DIV/0!</v>
      </c>
      <c r="M8" s="1149"/>
      <c r="N8" s="946">
        <f t="shared" si="0"/>
        <v>0</v>
      </c>
      <c r="O8" s="1178"/>
      <c r="P8" s="1176"/>
      <c r="Q8" s="1176"/>
      <c r="R8" s="1153"/>
      <c r="S8" s="1182" t="str">
        <f>IF(M8="Less than or equal to 10 days",'IF1'!$C$5*500%,"N/A")</f>
        <v>N/A</v>
      </c>
      <c r="T8" s="1182" t="str">
        <f t="shared" si="1"/>
        <v>N/A</v>
      </c>
      <c r="U8" s="1180"/>
      <c r="V8" s="1181"/>
      <c r="W8" s="1153"/>
      <c r="X8" s="1272"/>
      <c r="Y8" s="1272"/>
      <c r="Z8" s="1274"/>
      <c r="AA8" s="1276"/>
      <c r="AB8" s="1276"/>
      <c r="AC8" s="1278"/>
      <c r="AD8" s="1152"/>
    </row>
    <row r="9" spans="1:30">
      <c r="B9" s="942"/>
      <c r="C9" s="1130"/>
      <c r="D9" s="942"/>
      <c r="E9" s="1130"/>
      <c r="F9" s="942"/>
      <c r="G9" s="1130"/>
      <c r="H9" s="941"/>
      <c r="I9" s="944" t="e">
        <f>H9/'IF1'!$C$5</f>
        <v>#DIV/0!</v>
      </c>
      <c r="J9" s="940"/>
      <c r="K9" s="945">
        <f t="shared" si="2"/>
        <v>0</v>
      </c>
      <c r="L9" s="944" t="e">
        <f>K9/'IF1'!$C$5</f>
        <v>#DIV/0!</v>
      </c>
      <c r="M9" s="1131"/>
      <c r="N9" s="946">
        <f t="shared" si="0"/>
        <v>0</v>
      </c>
      <c r="O9" s="1178"/>
      <c r="P9" s="1177"/>
      <c r="Q9" s="1177"/>
      <c r="R9" s="1153"/>
      <c r="S9" s="1182" t="str">
        <f>IF(M9="Less than or equal to 10 days",'IF1'!$C$5*500%,"N/A")</f>
        <v>N/A</v>
      </c>
      <c r="T9" s="1182" t="str">
        <f t="shared" si="1"/>
        <v>N/A</v>
      </c>
      <c r="U9" s="1181"/>
      <c r="V9" s="1181"/>
      <c r="W9" s="1153"/>
      <c r="X9" s="1272"/>
      <c r="Y9" s="1272"/>
      <c r="Z9" s="1274"/>
      <c r="AA9" s="1276"/>
      <c r="AB9" s="1276"/>
      <c r="AC9" s="1278"/>
    </row>
    <row r="10" spans="1:30">
      <c r="B10" s="942"/>
      <c r="C10" s="1130"/>
      <c r="D10" s="942"/>
      <c r="E10" s="1130"/>
      <c r="F10" s="942"/>
      <c r="G10" s="1130"/>
      <c r="H10" s="941"/>
      <c r="I10" s="944" t="e">
        <f>H10/'IF1'!$C$5</f>
        <v>#DIV/0!</v>
      </c>
      <c r="J10" s="940"/>
      <c r="K10" s="945">
        <f t="shared" si="2"/>
        <v>0</v>
      </c>
      <c r="L10" s="944" t="e">
        <f>K10/'IF1'!$C$5</f>
        <v>#DIV/0!</v>
      </c>
      <c r="M10" s="1131"/>
      <c r="N10" s="946">
        <f t="shared" si="0"/>
        <v>0</v>
      </c>
      <c r="O10" s="1179"/>
      <c r="P10" s="1176"/>
      <c r="Q10" s="1177"/>
      <c r="R10" s="1153"/>
      <c r="S10" s="1182" t="str">
        <f>IF(M10="Less than or equal to 10 days",'IF1'!$C$5*500%,"N/A")</f>
        <v>N/A</v>
      </c>
      <c r="T10" s="1182" t="str">
        <f t="shared" si="1"/>
        <v>N/A</v>
      </c>
      <c r="U10" s="1181"/>
      <c r="V10" s="1181"/>
      <c r="W10" s="1153"/>
      <c r="X10" s="1272"/>
      <c r="Y10" s="1272"/>
      <c r="Z10" s="1274"/>
      <c r="AA10" s="1276"/>
      <c r="AB10" s="1276"/>
      <c r="AC10" s="1278"/>
    </row>
    <row r="11" spans="1:30">
      <c r="B11" s="942"/>
      <c r="C11" s="1130"/>
      <c r="D11" s="942"/>
      <c r="E11" s="1130"/>
      <c r="F11" s="942"/>
      <c r="G11" s="1130"/>
      <c r="H11" s="941"/>
      <c r="I11" s="944" t="e">
        <f>H11/'IF1'!$C$5</f>
        <v>#DIV/0!</v>
      </c>
      <c r="J11" s="940"/>
      <c r="K11" s="945">
        <f t="shared" si="2"/>
        <v>0</v>
      </c>
      <c r="L11" s="944" t="e">
        <f>K11/'IF1'!$C$5</f>
        <v>#DIV/0!</v>
      </c>
      <c r="M11" s="1131"/>
      <c r="N11" s="946">
        <f t="shared" si="0"/>
        <v>0</v>
      </c>
      <c r="O11" s="1178"/>
      <c r="P11" s="1177"/>
      <c r="Q11" s="1176"/>
      <c r="R11" s="1153"/>
      <c r="S11" s="1182" t="str">
        <f>IF(M11="Less than or equal to 10 days",'IF1'!$C$5*500%,"N/A")</f>
        <v>N/A</v>
      </c>
      <c r="T11" s="1182" t="str">
        <f t="shared" si="1"/>
        <v>N/A</v>
      </c>
      <c r="U11" s="1181"/>
      <c r="V11" s="1181"/>
      <c r="W11" s="1153"/>
      <c r="X11" s="1272"/>
      <c r="Y11" s="1272"/>
      <c r="Z11" s="1274"/>
      <c r="AA11" s="1276"/>
      <c r="AB11" s="1276"/>
      <c r="AC11" s="1278"/>
      <c r="AD11" s="1152"/>
    </row>
    <row r="12" spans="1:30">
      <c r="B12" s="942"/>
      <c r="C12" s="1130"/>
      <c r="D12" s="942"/>
      <c r="E12" s="1130"/>
      <c r="F12" s="942"/>
      <c r="G12" s="1130"/>
      <c r="H12" s="941"/>
      <c r="I12" s="944" t="e">
        <f>H12/'IF1'!$C$5</f>
        <v>#DIV/0!</v>
      </c>
      <c r="J12" s="940"/>
      <c r="K12" s="945">
        <f t="shared" si="2"/>
        <v>0</v>
      </c>
      <c r="L12" s="944" t="e">
        <f>K12/'IF1'!$C$5</f>
        <v>#DIV/0!</v>
      </c>
      <c r="M12" s="1131"/>
      <c r="N12" s="946">
        <f t="shared" si="0"/>
        <v>0</v>
      </c>
      <c r="O12" s="1178"/>
      <c r="P12" s="1176"/>
      <c r="Q12" s="1176"/>
      <c r="R12" s="1153"/>
      <c r="S12" s="1182" t="str">
        <f>IF(M12="Less than or equal to 10 days",'IF1'!$C$5*500%,"N/A")</f>
        <v>N/A</v>
      </c>
      <c r="T12" s="1182" t="str">
        <f t="shared" si="1"/>
        <v>N/A</v>
      </c>
      <c r="U12" s="1181"/>
      <c r="V12" s="1181"/>
      <c r="W12" s="1153"/>
      <c r="X12" s="1272"/>
      <c r="Y12" s="1272"/>
      <c r="Z12" s="1274"/>
      <c r="AA12" s="1276"/>
      <c r="AB12" s="1276"/>
      <c r="AC12" s="1278"/>
    </row>
    <row r="13" spans="1:30">
      <c r="B13" s="942"/>
      <c r="C13" s="1130"/>
      <c r="D13" s="942"/>
      <c r="E13" s="1130"/>
      <c r="F13" s="942"/>
      <c r="G13" s="1130"/>
      <c r="H13" s="941"/>
      <c r="I13" s="944" t="e">
        <f>H13/'IF1'!$C$5</f>
        <v>#DIV/0!</v>
      </c>
      <c r="J13" s="940"/>
      <c r="K13" s="945">
        <f t="shared" si="2"/>
        <v>0</v>
      </c>
      <c r="L13" s="944" t="e">
        <f>K13/'IF1'!$C$5</f>
        <v>#DIV/0!</v>
      </c>
      <c r="M13" s="1131"/>
      <c r="N13" s="946">
        <f t="shared" si="0"/>
        <v>0</v>
      </c>
      <c r="O13" s="1178"/>
      <c r="P13" s="1176"/>
      <c r="Q13" s="1176"/>
      <c r="R13" s="1153"/>
      <c r="S13" s="1182" t="str">
        <f>IF(M13="Less than or equal to 10 days",'IF1'!$C$5*500%,"N/A")</f>
        <v>N/A</v>
      </c>
      <c r="T13" s="1182" t="str">
        <f t="shared" si="1"/>
        <v>N/A</v>
      </c>
      <c r="U13" s="1181"/>
      <c r="V13" s="1181"/>
      <c r="W13" s="1153"/>
      <c r="X13" s="1272"/>
      <c r="Y13" s="1272"/>
      <c r="Z13" s="1274"/>
      <c r="AA13" s="1276"/>
      <c r="AB13" s="1276"/>
      <c r="AC13" s="1278"/>
    </row>
    <row r="14" spans="1:30">
      <c r="B14" s="942"/>
      <c r="C14" s="1130"/>
      <c r="D14" s="942"/>
      <c r="E14" s="1130"/>
      <c r="F14" s="942"/>
      <c r="G14" s="1130"/>
      <c r="H14" s="941"/>
      <c r="I14" s="944" t="e">
        <f>H14/'IF1'!$C$5</f>
        <v>#DIV/0!</v>
      </c>
      <c r="J14" s="940"/>
      <c r="K14" s="945">
        <f t="shared" si="2"/>
        <v>0</v>
      </c>
      <c r="L14" s="944" t="e">
        <f>K14/'IF1'!$C$5</f>
        <v>#DIV/0!</v>
      </c>
      <c r="M14" s="1131"/>
      <c r="N14" s="946">
        <f t="shared" si="0"/>
        <v>0</v>
      </c>
      <c r="O14" s="1178"/>
      <c r="P14" s="1176"/>
      <c r="Q14" s="1176"/>
      <c r="R14" s="1153"/>
      <c r="S14" s="1182" t="str">
        <f>IF(M14="Less than or equal to 10 days",'IF1'!$C$5*500%,"N/A")</f>
        <v>N/A</v>
      </c>
      <c r="T14" s="1182" t="str">
        <f t="shared" si="1"/>
        <v>N/A</v>
      </c>
      <c r="U14" s="1181"/>
      <c r="V14" s="1181"/>
      <c r="W14" s="1153"/>
      <c r="X14" s="1272"/>
      <c r="Y14" s="1272"/>
      <c r="Z14" s="1274"/>
      <c r="AA14" s="1276"/>
      <c r="AB14" s="1276"/>
      <c r="AC14" s="1278"/>
    </row>
    <row r="15" spans="1:30">
      <c r="B15" s="942"/>
      <c r="C15" s="1130"/>
      <c r="D15" s="942"/>
      <c r="E15" s="1130"/>
      <c r="F15" s="942"/>
      <c r="G15" s="1130"/>
      <c r="H15" s="941"/>
      <c r="I15" s="944" t="e">
        <f>H15/'IF1'!$C$5</f>
        <v>#DIV/0!</v>
      </c>
      <c r="J15" s="940"/>
      <c r="K15" s="945">
        <f t="shared" si="2"/>
        <v>0</v>
      </c>
      <c r="L15" s="944" t="e">
        <f>K15/'IF1'!$C$5</f>
        <v>#DIV/0!</v>
      </c>
      <c r="M15" s="1131"/>
      <c r="N15" s="946">
        <f t="shared" si="0"/>
        <v>0</v>
      </c>
      <c r="O15" s="1178"/>
      <c r="P15" s="1176"/>
      <c r="Q15" s="1176"/>
      <c r="R15" s="1153"/>
      <c r="S15" s="1182" t="str">
        <f>IF(M15="Less than or equal to 10 days",'IF1'!$C$5*500%,"N/A")</f>
        <v>N/A</v>
      </c>
      <c r="T15" s="1182" t="str">
        <f t="shared" si="1"/>
        <v>N/A</v>
      </c>
      <c r="U15" s="1181"/>
      <c r="V15" s="1181"/>
      <c r="W15" s="1153"/>
      <c r="X15" s="1273"/>
      <c r="Y15" s="1273"/>
      <c r="Z15" s="1275"/>
      <c r="AA15" s="1277"/>
      <c r="AB15" s="1277"/>
      <c r="AC15" s="1279"/>
    </row>
    <row r="16" spans="1:30">
      <c r="I16" s="748"/>
      <c r="L16" s="749"/>
    </row>
    <row r="23" ht="15" customHeight="1"/>
    <row r="25" ht="15" customHeight="1"/>
  </sheetData>
  <sheetProtection algorithmName="SHA-512" hashValue="lZkMgryWL08v8Z39jb11orwupPyhdVN6dGfDbzPpOpEOHqaqdrGRfLiOjvRhhwUsTNmqx/ZNr5X9uoo0nUte1g==" saltValue="5wb+pk4iUV8rP2L9x4hYGA==" spinCount="100000" sheet="1" objects="1" scenarios="1"/>
  <mergeCells count="9">
    <mergeCell ref="B1:E1"/>
    <mergeCell ref="B3:G3"/>
    <mergeCell ref="H3:AC3"/>
    <mergeCell ref="X6:X15"/>
    <mergeCell ref="Z6:Z15"/>
    <mergeCell ref="AA6:AA15"/>
    <mergeCell ref="AB6:AB15"/>
    <mergeCell ref="AC6:AC15"/>
    <mergeCell ref="Y6:Y15"/>
  </mergeCells>
  <dataValidations count="4">
    <dataValidation type="list" allowBlank="1" showInputMessage="1" showErrorMessage="1" sqref="C6:C15" xr:uid="{00000000-0002-0000-0800-000000000000}">
      <formula1>"LEI code,Non-LEI code,"</formula1>
    </dataValidation>
    <dataValidation type="list" allowBlank="1" showInputMessage="1" showErrorMessage="1" sqref="E6:E15" xr:uid="{00000000-0002-0000-0800-000001000000}">
      <formula1>"1,2,"</formula1>
    </dataValidation>
    <dataValidation type="list" allowBlank="1" showInputMessage="1" showErrorMessage="1" sqref="G6:G15" xr:uid="{00000000-0002-0000-0800-000002000000}">
      <formula1>"Credit Institution,Group of connected clients that includes a credit institution,Investment Firm,Group of connected clients that includes an investment firm,Other clients"</formula1>
    </dataValidation>
    <dataValidation type="list" allowBlank="1" showInputMessage="1" showErrorMessage="1" sqref="M6:M15" xr:uid="{00000000-0002-0000-0800-000003000000}">
      <formula1>"More than 10 days,Less than or equal to 10 days,"</formula1>
    </dataValidation>
  </dataValidations>
  <pageMargins left="0.7" right="0.7" top="0.75" bottom="0.75" header="0.3" footer="0.3"/>
  <pageSetup paperSize="9" orientation="portrait" horizontalDpi="90" verticalDpi="90" r:id="rId1"/>
  <ignoredErrors>
    <ignoredError sqref="T6:T16 S10 S12:S1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53</vt:i4>
      </vt:variant>
    </vt:vector>
  </HeadingPairs>
  <TitlesOfParts>
    <vt:vector size="120" baseType="lpstr">
      <vt:lpstr>Summary</vt:lpstr>
      <vt:lpstr>Index</vt:lpstr>
      <vt:lpstr>IF1</vt:lpstr>
      <vt:lpstr>IF2</vt:lpstr>
      <vt:lpstr>IF3</vt:lpstr>
      <vt:lpstr>IF4</vt:lpstr>
      <vt:lpstr>IF5 - THRESHOLDS REVIEW</vt:lpstr>
      <vt:lpstr>IF6 - K-FACTOR Details</vt:lpstr>
      <vt:lpstr>IF7 - K-CON Details</vt:lpstr>
      <vt:lpstr>IF8 - CON</vt:lpstr>
      <vt:lpstr>IF9 - LIQ REQ</vt:lpstr>
      <vt:lpstr>GS</vt:lpstr>
      <vt:lpstr>CCR</vt:lpstr>
      <vt:lpstr>CVA</vt:lpstr>
      <vt:lpstr>MKR SA TDI - TOTAL</vt:lpstr>
      <vt:lpstr>MKR SA TDI EUR</vt:lpstr>
      <vt:lpstr>MKR SA TDI ALL</vt:lpstr>
      <vt:lpstr>MKR SA TDI BGN</vt:lpstr>
      <vt:lpstr>MKR SA TDI CZK</vt:lpstr>
      <vt:lpstr>MKR SA TDI DKK</vt:lpstr>
      <vt:lpstr>MKR SA TDI EGP</vt:lpstr>
      <vt:lpstr>MKR SA TDI GBP</vt:lpstr>
      <vt:lpstr>MKR SA TDI HRK</vt:lpstr>
      <vt:lpstr>MKR SA TDI HUF</vt:lpstr>
      <vt:lpstr>MKR SA TDI ISK</vt:lpstr>
      <vt:lpstr>MKR SA TDI JPY</vt:lpstr>
      <vt:lpstr>MKR SA TDI MKD</vt:lpstr>
      <vt:lpstr>MKR SA TDI NOK</vt:lpstr>
      <vt:lpstr>MKR SA TDI PLN</vt:lpstr>
      <vt:lpstr>MKR SA TDI RON</vt:lpstr>
      <vt:lpstr>MKR SA TDI RUB</vt:lpstr>
      <vt:lpstr>MKR SA TDI RSD</vt:lpstr>
      <vt:lpstr>MKR SA TDI SEK</vt:lpstr>
      <vt:lpstr>MKR SA TDI CHF</vt:lpstr>
      <vt:lpstr>MKR SA TDI TRY</vt:lpstr>
      <vt:lpstr>MKR SA TDI UAH</vt:lpstr>
      <vt:lpstr>MKR SA TDI USD</vt:lpstr>
      <vt:lpstr>MKR SA TDI OTHER</vt:lpstr>
      <vt:lpstr>MKR SA SEC</vt:lpstr>
      <vt:lpstr>MKR SA CTP</vt:lpstr>
      <vt:lpstr>MKR SA EQU TOTAL</vt:lpstr>
      <vt:lpstr>MKR SA EQU Bulgaria</vt:lpstr>
      <vt:lpstr>MKR SA EQU Croatia</vt:lpstr>
      <vt:lpstr>MKR SA EQU Czech Republic</vt:lpstr>
      <vt:lpstr>MKR SA EQU Denmark</vt:lpstr>
      <vt:lpstr>MKR SA EQU Egypt</vt:lpstr>
      <vt:lpstr>MKR SA EQU Hungary</vt:lpstr>
      <vt:lpstr>MKR SA EQU Iceland</vt:lpstr>
      <vt:lpstr>MKR SA EQU Liechtenstein</vt:lpstr>
      <vt:lpstr>MKR SA EQU Norway</vt:lpstr>
      <vt:lpstr>MKR SA EQU Poland</vt:lpstr>
      <vt:lpstr>MKR SA EQU Romania</vt:lpstr>
      <vt:lpstr>MKR SA EQU Sweden</vt:lpstr>
      <vt:lpstr>MKR SA EQU United Kingdom</vt:lpstr>
      <vt:lpstr>MKR SA EQU Albania</vt:lpstr>
      <vt:lpstr>MKR SA EQU Japan</vt:lpstr>
      <vt:lpstr>MKR SA EQU FYROM</vt:lpstr>
      <vt:lpstr>MKR SA EQU Russian Federation</vt:lpstr>
      <vt:lpstr>MKR SA EQU Serbia</vt:lpstr>
      <vt:lpstr>MKR SA EQU Switzerland</vt:lpstr>
      <vt:lpstr>MKR SA EQU Turkey</vt:lpstr>
      <vt:lpstr>MKR SA EQU Ukraine</vt:lpstr>
      <vt:lpstr>MKR SA EQU USA</vt:lpstr>
      <vt:lpstr>MKR SA EQU Euro Area</vt:lpstr>
      <vt:lpstr>MKR SA EQU OTHER</vt:lpstr>
      <vt:lpstr>MKR SA FX</vt:lpstr>
      <vt:lpstr>MKR SA COM</vt:lpstr>
      <vt:lpstr>GS!Print_Area</vt:lpstr>
      <vt:lpstr>'IF7 - K-CON Details'!Print_Area</vt:lpstr>
      <vt:lpstr>'MKR SA CTP'!Print_Area</vt:lpstr>
      <vt:lpstr>'MKR SA SEC'!Print_Area</vt:lpstr>
      <vt:lpstr>'MKR SA TDI - TOTAL'!Print_Area</vt:lpstr>
      <vt:lpstr>'MKR SA TDI ALL'!Print_Area</vt:lpstr>
      <vt:lpstr>'MKR SA TDI BGN'!Print_Area</vt:lpstr>
      <vt:lpstr>'MKR SA TDI CHF'!Print_Area</vt:lpstr>
      <vt:lpstr>'MKR SA TDI CZK'!Print_Area</vt:lpstr>
      <vt:lpstr>'MKR SA TDI DKK'!Print_Area</vt:lpstr>
      <vt:lpstr>'MKR SA TDI EGP'!Print_Area</vt:lpstr>
      <vt:lpstr>'MKR SA TDI EUR'!Print_Area</vt:lpstr>
      <vt:lpstr>'MKR SA TDI GBP'!Print_Area</vt:lpstr>
      <vt:lpstr>'MKR SA TDI HRK'!Print_Area</vt:lpstr>
      <vt:lpstr>'MKR SA TDI HUF'!Print_Area</vt:lpstr>
      <vt:lpstr>'MKR SA TDI ISK'!Print_Area</vt:lpstr>
      <vt:lpstr>'MKR SA TDI JPY'!Print_Area</vt:lpstr>
      <vt:lpstr>'MKR SA TDI MKD'!Print_Area</vt:lpstr>
      <vt:lpstr>'MKR SA TDI NOK'!Print_Area</vt:lpstr>
      <vt:lpstr>'MKR SA TDI OTHER'!Print_Area</vt:lpstr>
      <vt:lpstr>'MKR SA TDI PLN'!Print_Area</vt:lpstr>
      <vt:lpstr>'MKR SA TDI RON'!Print_Area</vt:lpstr>
      <vt:lpstr>'MKR SA TDI RSD'!Print_Area</vt:lpstr>
      <vt:lpstr>'MKR SA TDI RUB'!Print_Area</vt:lpstr>
      <vt:lpstr>'MKR SA TDI SEK'!Print_Area</vt:lpstr>
      <vt:lpstr>'MKR SA TDI TRY'!Print_Area</vt:lpstr>
      <vt:lpstr>'MKR SA TDI UAH'!Print_Area</vt:lpstr>
      <vt:lpstr>'MKR SA TDI USD'!Print_Area</vt:lpstr>
      <vt:lpstr>'MKR SA SEC'!Print_Titles</vt:lpstr>
      <vt:lpstr>'MKR SA TDI - TOTAL'!Print_Titles</vt:lpstr>
      <vt:lpstr>'MKR SA TDI ALL'!Print_Titles</vt:lpstr>
      <vt:lpstr>'MKR SA TDI BGN'!Print_Titles</vt:lpstr>
      <vt:lpstr>'MKR SA TDI CHF'!Print_Titles</vt:lpstr>
      <vt:lpstr>'MKR SA TDI CZK'!Print_Titles</vt:lpstr>
      <vt:lpstr>'MKR SA TDI DKK'!Print_Titles</vt:lpstr>
      <vt:lpstr>'MKR SA TDI EGP'!Print_Titles</vt:lpstr>
      <vt:lpstr>'MKR SA TDI EUR'!Print_Titles</vt:lpstr>
      <vt:lpstr>'MKR SA TDI GBP'!Print_Titles</vt:lpstr>
      <vt:lpstr>'MKR SA TDI HRK'!Print_Titles</vt:lpstr>
      <vt:lpstr>'MKR SA TDI HUF'!Print_Titles</vt:lpstr>
      <vt:lpstr>'MKR SA TDI ISK'!Print_Titles</vt:lpstr>
      <vt:lpstr>'MKR SA TDI JPY'!Print_Titles</vt:lpstr>
      <vt:lpstr>'MKR SA TDI MKD'!Print_Titles</vt:lpstr>
      <vt:lpstr>'MKR SA TDI NOK'!Print_Titles</vt:lpstr>
      <vt:lpstr>'MKR SA TDI OTHER'!Print_Titles</vt:lpstr>
      <vt:lpstr>'MKR SA TDI PLN'!Print_Titles</vt:lpstr>
      <vt:lpstr>'MKR SA TDI RON'!Print_Titles</vt:lpstr>
      <vt:lpstr>'MKR SA TDI RSD'!Print_Titles</vt:lpstr>
      <vt:lpstr>'MKR SA TDI RUB'!Print_Titles</vt:lpstr>
      <vt:lpstr>'MKR SA TDI SEK'!Print_Titles</vt:lpstr>
      <vt:lpstr>'MKR SA TDI TRY'!Print_Titles</vt:lpstr>
      <vt:lpstr>'MKR SA TDI UAH'!Print_Titles</vt:lpstr>
      <vt:lpstr>'MKR SA TDI USD'!Print_Titles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Hillary Neale</dc:creator>
  <cp:lastModifiedBy>Nicolas Kakouros</cp:lastModifiedBy>
  <dcterms:created xsi:type="dcterms:W3CDTF">2019-11-25T11:14:51Z</dcterms:created>
  <dcterms:modified xsi:type="dcterms:W3CDTF">2022-01-26T07:04:15Z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